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AÑO 2022-ACTUALIZADO\DEUDA PEDIENTE  2022\DEUDA 2022 ACTUAL\"/>
    </mc:Choice>
  </mc:AlternateContent>
  <bookViews>
    <workbookView xWindow="-120" yWindow="-120" windowWidth="21840" windowHeight="13140"/>
  </bookViews>
  <sheets>
    <sheet name="DEUDA" sheetId="1" r:id="rId1"/>
  </sheets>
  <externalReferences>
    <externalReference r:id="rId2"/>
  </externalReferences>
  <definedNames>
    <definedName name="JULIA">#REF!</definedName>
    <definedName name="NOMBRE" localSheetId="0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1" i="1" l="1"/>
  <c r="E172" i="1" l="1"/>
  <c r="H41" i="1" l="1"/>
  <c r="I8" i="1" l="1"/>
  <c r="I9" i="1"/>
  <c r="I128" i="1"/>
  <c r="I123" i="1"/>
  <c r="I124" i="1"/>
  <c r="I126" i="1"/>
  <c r="I127" i="1"/>
  <c r="I170" i="1" l="1"/>
  <c r="H129" i="1"/>
  <c r="I129" i="1" s="1"/>
  <c r="H92" i="1"/>
  <c r="H35" i="1"/>
  <c r="G35" i="1"/>
  <c r="H165" i="1" l="1"/>
  <c r="G165" i="1"/>
  <c r="G71" i="1" l="1"/>
  <c r="G125" i="1"/>
  <c r="H125" i="1"/>
  <c r="I125" i="1" l="1"/>
  <c r="G10" i="1"/>
  <c r="G22" i="1" l="1"/>
  <c r="H118" i="1"/>
  <c r="H100" i="1"/>
  <c r="H72" i="1"/>
  <c r="G99" i="1" l="1"/>
  <c r="H106" i="1"/>
  <c r="H120" i="1"/>
  <c r="G16" i="1"/>
  <c r="G100" i="1"/>
  <c r="G113" i="1"/>
  <c r="I169" i="1"/>
  <c r="G97" i="1"/>
  <c r="G62" i="1"/>
  <c r="G148" i="1"/>
  <c r="I168" i="1"/>
  <c r="I10" i="1" l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4" i="1"/>
  <c r="I165" i="1"/>
  <c r="I166" i="1"/>
  <c r="I167" i="1"/>
  <c r="I171" i="1"/>
  <c r="D172" i="1" l="1"/>
  <c r="G172" i="1" l="1"/>
  <c r="F172" i="1" l="1"/>
  <c r="I172" i="1" l="1"/>
  <c r="H172" i="1"/>
</calcChain>
</file>

<file path=xl/sharedStrings.xml><?xml version="1.0" encoding="utf-8"?>
<sst xmlns="http://schemas.openxmlformats.org/spreadsheetml/2006/main" count="340" uniqueCount="272">
  <si>
    <t>Administrador</t>
  </si>
  <si>
    <t xml:space="preserve">Enc. Depto. De Contbailidad </t>
  </si>
  <si>
    <t xml:space="preserve">APROBADO POR: </t>
  </si>
  <si>
    <t xml:space="preserve">REVISADO POR: </t>
  </si>
  <si>
    <t>PREPARADO POR:</t>
  </si>
  <si>
    <t xml:space="preserve">TOTAL GENERAL </t>
  </si>
  <si>
    <t>MONTO AÑO 2021</t>
  </si>
  <si>
    <t>MONTO AÑOS ANTERIORES</t>
  </si>
  <si>
    <t xml:space="preserve">CONCEPTO DE COMPRA ( BREVE DESCRIPCION ) </t>
  </si>
  <si>
    <t xml:space="preserve">NOMBRES PROVEEDOR  </t>
  </si>
  <si>
    <t>NO</t>
  </si>
  <si>
    <t>SRS:____IV____</t>
  </si>
  <si>
    <t>COMPROMISO DE DEUDAS 2022</t>
  </si>
  <si>
    <t xml:space="preserve">DIRECCION DE FISCALIZACION Y CONTROL </t>
  </si>
  <si>
    <t xml:space="preserve">SERVICIO NACIONAL DE SALUD </t>
  </si>
  <si>
    <t>MONTO ENE-OCT 2022</t>
  </si>
  <si>
    <t>TOTAL DEUDA</t>
  </si>
  <si>
    <t>24 SERVIC DOMINICANA</t>
  </si>
  <si>
    <t>AGRAMONTE AUTO PARTS</t>
  </si>
  <si>
    <t>AGRIPINA RAMIREZ</t>
  </si>
  <si>
    <t>ALEXIS MARTE RAMIREZ</t>
  </si>
  <si>
    <t>AF ALSEGA PHARMA</t>
  </si>
  <si>
    <t>AMASUR DEL CARIBE SRL</t>
  </si>
  <si>
    <t>ANEST</t>
  </si>
  <si>
    <t>ALFONSO DENTAL</t>
  </si>
  <si>
    <t>ARGOS TECNOQUIMICOS INDUSTRIAL</t>
  </si>
  <si>
    <t>ARTES ALVAREZ MENDEZ IMPRESO</t>
  </si>
  <si>
    <t xml:space="preserve">AY R COMERCIAL </t>
  </si>
  <si>
    <t>AY S IMPORTADORA MEDICA</t>
  </si>
  <si>
    <t>AYUNTAMIENTO AZUA</t>
  </si>
  <si>
    <t>BIENVENIDO CONTRERA</t>
  </si>
  <si>
    <t>BIO -NOVA</t>
  </si>
  <si>
    <t xml:space="preserve">BIO-NUCLEAR </t>
  </si>
  <si>
    <t>BLAXCOR MEDICAL</t>
  </si>
  <si>
    <t>CENTRO POPULAR AZUANO</t>
  </si>
  <si>
    <t>CEREBRO DESINGS</t>
  </si>
  <si>
    <t xml:space="preserve">COMERCIAL PEÑA GARCIA </t>
  </si>
  <si>
    <t>COMFASA ,EIRL</t>
  </si>
  <si>
    <t>CRAL FARMACEUTICA</t>
  </si>
  <si>
    <t>CRISTALIA</t>
  </si>
  <si>
    <t>CRISTIAN DANIEL PEREZ</t>
  </si>
  <si>
    <t>CRISTINA ELECTRODOMESTICO</t>
  </si>
  <si>
    <t>CRUZ AYALA, SRL</t>
  </si>
  <si>
    <t>CEM CARIBBEAN</t>
  </si>
  <si>
    <t>COMERCIAL WILSON</t>
  </si>
  <si>
    <t>DAYCA, SRL</t>
  </si>
  <si>
    <t>DE LEON Y ASOCIADOS,SRL</t>
  </si>
  <si>
    <t>DIAFARMED EIRL</t>
  </si>
  <si>
    <t>DIAMELAD</t>
  </si>
  <si>
    <t>DINAMED,SRL</t>
  </si>
  <si>
    <t>DISTOSA</t>
  </si>
  <si>
    <t>DISTRIBUIDORA LENDOIRO</t>
  </si>
  <si>
    <t xml:space="preserve">DISTRIBUIDORA SAN MIGUEL </t>
  </si>
  <si>
    <t>DISTRIBUIDORA UNIVERSAL</t>
  </si>
  <si>
    <t>DISTRIBUIDORA DE ALIMENTOS,RL</t>
  </si>
  <si>
    <t>EDITORA CS, SRL</t>
  </si>
  <si>
    <t>EQUIMECORO</t>
  </si>
  <si>
    <t>ESODIHSA</t>
  </si>
  <si>
    <t>ESTACION DE SERVICIO TEXACO</t>
  </si>
  <si>
    <t>ELECTROSUR</t>
  </si>
  <si>
    <t xml:space="preserve">EPX </t>
  </si>
  <si>
    <t>FARMACIA RAMIREZ</t>
  </si>
  <si>
    <t>FARMARCA</t>
  </si>
  <si>
    <t>FARNASA</t>
  </si>
  <si>
    <t>FERNANDO A.BONILLA</t>
  </si>
  <si>
    <t>FERRETERIA COMPOSTELA</t>
  </si>
  <si>
    <t>FINA VEGETAL</t>
  </si>
  <si>
    <t>FIRST MEDICAL</t>
  </si>
  <si>
    <t>FLORISTERIA KEIXI</t>
  </si>
  <si>
    <t>FARACH,S.A.</t>
  </si>
  <si>
    <t xml:space="preserve">FERRESOLUCIONES </t>
  </si>
  <si>
    <t>GALAXIS DENTAL</t>
  </si>
  <si>
    <t>GLOBAL MULTI-PHARMA</t>
  </si>
  <si>
    <t>GLOBAL SERVICE</t>
  </si>
  <si>
    <t>GRUPO FILIA</t>
  </si>
  <si>
    <t>GZ HEALTH</t>
  </si>
  <si>
    <t>GAMMA TECH</t>
  </si>
  <si>
    <t>HEMOTEST</t>
  </si>
  <si>
    <t>HIDROMED</t>
  </si>
  <si>
    <t>HEXAPOWER PHARMA</t>
  </si>
  <si>
    <t>HIELO Y AGUA BUENA</t>
  </si>
  <si>
    <t>HOSPIRED, SRL</t>
  </si>
  <si>
    <t>IMÁGENES Y MATERIAL RAD</t>
  </si>
  <si>
    <t>IMPREICA,SRL</t>
  </si>
  <si>
    <t>IMPRENTA Y MULTISERVICIOS</t>
  </si>
  <si>
    <t>INDUVECA</t>
  </si>
  <si>
    <t>INKDOM</t>
  </si>
  <si>
    <t>INOFAR, SRL</t>
  </si>
  <si>
    <t>INNOVAMED</t>
  </si>
  <si>
    <t xml:space="preserve">INVERCIONES CABRAL MORA </t>
  </si>
  <si>
    <t>JENRRY SENCION</t>
  </si>
  <si>
    <t>JONATHAN ROSSO MEJIA</t>
  </si>
  <si>
    <t>JOSE REYES INSTALACION</t>
  </si>
  <si>
    <t>JOCACE</t>
  </si>
  <si>
    <t>KEMEL COMERCIAL</t>
  </si>
  <si>
    <t>LABORATORIO BIO-MEDICA</t>
  </si>
  <si>
    <t>LABORATORIO ORBIS, SA</t>
  </si>
  <si>
    <t>LABORATORIO DE ANALISIS CLINICOS TSI</t>
  </si>
  <si>
    <t>LABORATORIO SINTESIS, SRL</t>
  </si>
  <si>
    <t>LAMBDA DIAGNOSTICO</t>
  </si>
  <si>
    <t>LEROMED PHARMA</t>
  </si>
  <si>
    <t>LETERAGO,SRL</t>
  </si>
  <si>
    <t>LINDE GAS DOMINICANA</t>
  </si>
  <si>
    <t>LOVANT FARMACEUTICA,SRL</t>
  </si>
  <si>
    <t>LUCIMED FARMACEUTICA SRL.</t>
  </si>
  <si>
    <t>LUZ E. BATISTA PEREZ(FERNANDO BONILLA)</t>
  </si>
  <si>
    <t>LUIS ANGEL BELTRE</t>
  </si>
  <si>
    <t>MARCHENA COLON</t>
  </si>
  <si>
    <t>MAURICIO MENDEZ</t>
  </si>
  <si>
    <t>MEDICAL TECNOLOGUIES</t>
  </si>
  <si>
    <t>MEDIPROME,SRL</t>
  </si>
  <si>
    <t>MEDISOL</t>
  </si>
  <si>
    <t>MEDOXIGAS</t>
  </si>
  <si>
    <t>MIRTHA CUEVA</t>
  </si>
  <si>
    <t>MORAMI</t>
  </si>
  <si>
    <t>MULTI IMPRESOS OHPE</t>
  </si>
  <si>
    <t>NIFARMED, SRL</t>
  </si>
  <si>
    <t>M.Q.J SUPLIDORES DE MATERIALES Y SERVICIOS</t>
  </si>
  <si>
    <t>OGIM,SRL</t>
  </si>
  <si>
    <t>OSCAR A. RENTA NEGRON</t>
  </si>
  <si>
    <t>OSCAR ANTONIO EQUIPO PARA RX</t>
  </si>
  <si>
    <t>PAPELERIA E IMPRESOS CRISHOAN</t>
  </si>
  <si>
    <t>PHARMA TECH</t>
  </si>
  <si>
    <t>POCHEFARMAX</t>
  </si>
  <si>
    <t xml:space="preserve">POLLERA POPULAR </t>
  </si>
  <si>
    <t>PROLAFAI,SRL</t>
  </si>
  <si>
    <t>PRO PHARMACEUTICAL PEÑA</t>
  </si>
  <si>
    <t>PROMEDCA</t>
  </si>
  <si>
    <t>PROQUIA</t>
  </si>
  <si>
    <t>QUINTIN MORILLO</t>
  </si>
  <si>
    <t>R&amp;R MEDIC /CRISTINA ROSARIO</t>
  </si>
  <si>
    <t>RALANSA</t>
  </si>
  <si>
    <t>RAMISOL</t>
  </si>
  <si>
    <t>ROFASA FARMA</t>
  </si>
  <si>
    <t>ROSANNA DELGADO</t>
  </si>
  <si>
    <t>RV RHARMACEUTICALS</t>
  </si>
  <si>
    <t xml:space="preserve">RAMIREZ Y MOJICA </t>
  </si>
  <si>
    <t>SEAN DOMINICANA,SRL</t>
  </si>
  <si>
    <t>SERVICIOS  ELECTRICOS JHIRE</t>
  </si>
  <si>
    <t>SERVICIOS INFORMATICOS AZUANOS</t>
  </si>
  <si>
    <t>SERVICIOS HOSPITALARIOS</t>
  </si>
  <si>
    <t>SILVER PHARMA, SRL</t>
  </si>
  <si>
    <t>SINOPHARMA</t>
  </si>
  <si>
    <t>SUED Y FARGESA</t>
  </si>
  <si>
    <t>SUPER MERCADO J Y M</t>
  </si>
  <si>
    <t>SUIPHAR DOMINICANA ,S.R.L.</t>
  </si>
  <si>
    <t>SETEC, SERVICIOS E INST.TECNICAS ,S.RL</t>
  </si>
  <si>
    <t xml:space="preserve">TALLER GERMANIA </t>
  </si>
  <si>
    <t>TALLER IND EVARISTO</t>
  </si>
  <si>
    <t>TAPICERIA BRITO</t>
  </si>
  <si>
    <t>TERNURA FM</t>
  </si>
  <si>
    <t>TOMAS MONTERO</t>
  </si>
  <si>
    <t xml:space="preserve">UNIQUE PRESENTACIONES </t>
  </si>
  <si>
    <t>VAL-KAMED</t>
  </si>
  <si>
    <t>VENDIFAR</t>
  </si>
  <si>
    <t>VIMEPHAR, SRL</t>
  </si>
  <si>
    <t>WIMEZA ELECTRONICS</t>
  </si>
  <si>
    <t>YOJANCI A. NOVA ROSO</t>
  </si>
  <si>
    <t>YNCAR DELICATESSE &amp; BUFFET</t>
  </si>
  <si>
    <t>PRODUCTOS MEDICINALES</t>
  </si>
  <si>
    <t>ROBINSON CONCEPCION</t>
  </si>
  <si>
    <t>R&amp;P PROVISOLUCIONES, SRL</t>
  </si>
  <si>
    <t>EL MESON SUIZO</t>
  </si>
  <si>
    <t>FEC BIOMEDICAL</t>
  </si>
  <si>
    <t>EL PRIMO COMERCIAL</t>
  </si>
  <si>
    <t>ANGELA DE LOS SANTOS</t>
  </si>
  <si>
    <t>SERVICVISALUD</t>
  </si>
  <si>
    <t>TROPIGAS</t>
  </si>
  <si>
    <t>ZOEC CIVIL</t>
  </si>
  <si>
    <t>ESEMUC, SRL</t>
  </si>
  <si>
    <t>GONZMEL</t>
  </si>
  <si>
    <t xml:space="preserve">FORDSTAR </t>
  </si>
  <si>
    <t>DASSA PHARMACEUTICAL ,S.A</t>
  </si>
  <si>
    <t>FUMIGACION</t>
  </si>
  <si>
    <t>REPUESTOS</t>
  </si>
  <si>
    <t>LECHE DE VACA</t>
  </si>
  <si>
    <t>ALIMENTOS</t>
  </si>
  <si>
    <t>MATERIAL MEDICO QUIRURGICO</t>
  </si>
  <si>
    <t>SUMINISTRO DE MEDICAMENTOS</t>
  </si>
  <si>
    <t>MEDICAMENTO</t>
  </si>
  <si>
    <t>MATERIALES DE ODONTOLOGIA</t>
  </si>
  <si>
    <t>SUMINISTRO MAT. DE LIMPIEZA</t>
  </si>
  <si>
    <t>MATERIAL DE OFICINA</t>
  </si>
  <si>
    <t>SUMINISTRO DE ALIMENTOS</t>
  </si>
  <si>
    <t>RECOGIDA DE DESECHOS SOLIDOS</t>
  </si>
  <si>
    <t>VIVERE</t>
  </si>
  <si>
    <t>REACTIVOS LABORATORIO</t>
  </si>
  <si>
    <t>REACTIVO DE LABORATORIO</t>
  </si>
  <si>
    <t>MATERIALES MEDICOS</t>
  </si>
  <si>
    <t>MEDICAMENTOS</t>
  </si>
  <si>
    <t>SUMINISTRO DE MADICAMENTOS</t>
  </si>
  <si>
    <t>PAPEL DE ELECTRO</t>
  </si>
  <si>
    <t>ANESTESICOS</t>
  </si>
  <si>
    <t>PUBLICIDAD</t>
  </si>
  <si>
    <t>ELECTRODOMESTICO</t>
  </si>
  <si>
    <t>REACTIVOS</t>
  </si>
  <si>
    <t>SEP DE LARINGOSCOPIOS</t>
  </si>
  <si>
    <t>MASCARILLA PARA NEBULIZAR</t>
  </si>
  <si>
    <t>MAT. DE OFICINA</t>
  </si>
  <si>
    <t>MEDICAMENTOS/MMQ</t>
  </si>
  <si>
    <t>TONER</t>
  </si>
  <si>
    <t>MATERIAL GASTABLE</t>
  </si>
  <si>
    <t>MANT. DE FOTOCOPIADORA</t>
  </si>
  <si>
    <t>MATERIAL MEDICO</t>
  </si>
  <si>
    <t>MATERIAL RADIOLOGICO</t>
  </si>
  <si>
    <t>COMBUSTIBLE</t>
  </si>
  <si>
    <t>MATERIALES FERRETEROS</t>
  </si>
  <si>
    <t>LAVAMANOS QG.CON CUELLO DE GANZO</t>
  </si>
  <si>
    <t>MATERIAL DE LIMPIEZA</t>
  </si>
  <si>
    <t>MATERIAL FERRETERO</t>
  </si>
  <si>
    <t>VEGETALES</t>
  </si>
  <si>
    <t>REPARCION TOMOGRAFO/MAT.</t>
  </si>
  <si>
    <t>FLORES</t>
  </si>
  <si>
    <t>MATERIALES ODONTOLOGICOS</t>
  </si>
  <si>
    <t>MAT.MEDICO</t>
  </si>
  <si>
    <t>IMPRESORA INDUSTRIAL  MULTIFUNCIONAL</t>
  </si>
  <si>
    <t>SUMINISTRO DE AGUA</t>
  </si>
  <si>
    <t>REPUESTO AMB.</t>
  </si>
  <si>
    <t>MATERIAL DE INFORMATICA</t>
  </si>
  <si>
    <t xml:space="preserve">EQUIPO TECNOLOGICOS </t>
  </si>
  <si>
    <t>REPARACION EQUIPO</t>
  </si>
  <si>
    <t>MANTTO. AIRES ACON.</t>
  </si>
  <si>
    <t>SERVICIO TECNICO</t>
  </si>
  <si>
    <t>SERVICIOS DE INSPECCION DE SALA QUIRURGICAS</t>
  </si>
  <si>
    <t>OXIGENO</t>
  </si>
  <si>
    <t>CARNE DE RES</t>
  </si>
  <si>
    <t>SUMISTRO DE MAT. GASTABLE</t>
  </si>
  <si>
    <t>MANT. DE GASES ARTERIALES</t>
  </si>
  <si>
    <t>OXIGENO MEDICINAL</t>
  </si>
  <si>
    <t>EQUIPOS INFORMATICOS</t>
  </si>
  <si>
    <t>BATAS MEDICAS</t>
  </si>
  <si>
    <t xml:space="preserve">ACCUCHEK </t>
  </si>
  <si>
    <t>MATERIALES GASTABLES</t>
  </si>
  <si>
    <t>CARNE DE POLLO</t>
  </si>
  <si>
    <t>MAT,MEDICO GASTAB/MEDICAMENTOS</t>
  </si>
  <si>
    <t>SUMINISTRO DE MAT.DE LIMPIEZA</t>
  </si>
  <si>
    <t>VIVERES</t>
  </si>
  <si>
    <t>MANTENIMIENTO DE ASCENSORES</t>
  </si>
  <si>
    <t>SERVICIO DE INFORMATICA</t>
  </si>
  <si>
    <t>PROVISIONES</t>
  </si>
  <si>
    <t>MAT.DE ELEVADORES</t>
  </si>
  <si>
    <t>MANTENIMIENTO EQUIPOS</t>
  </si>
  <si>
    <t>RANURAR Y SOLDAR</t>
  </si>
  <si>
    <t>PLACAS DE RAYOS X</t>
  </si>
  <si>
    <t>MATERIAL MEDICO/MEDICAMENTOS</t>
  </si>
  <si>
    <t>SUMISTRO DE ALIMENTOS</t>
  </si>
  <si>
    <t>MAT.MEDICO QUIRURGICO</t>
  </si>
  <si>
    <t>SUMINISTRO DE PICADERAS</t>
  </si>
  <si>
    <t>SERVICIO DE MANTENIMIENTO SONOGRAFO</t>
  </si>
  <si>
    <t>ELECTRODOMESTICOS</t>
  </si>
  <si>
    <t>SUMINISTRO DE VIVERES/TRANSPORTE</t>
  </si>
  <si>
    <t>SUMINISTRO DE GAS</t>
  </si>
  <si>
    <t>MAT.MEDICO GASTABLES</t>
  </si>
  <si>
    <t>LAMPARA LED 2X2</t>
  </si>
  <si>
    <t>SERVICIO MAT AIRE ACONDICIONADO EMERG</t>
  </si>
  <si>
    <t>NEBULIZADOR PULMO AIDE 5650D</t>
  </si>
  <si>
    <t>MEDICAMENTOS /MAT MEDICO QUIRURGICO</t>
  </si>
  <si>
    <t>CAR-M</t>
  </si>
  <si>
    <t>ACTUALIDADES HOMER CENTER</t>
  </si>
  <si>
    <t>COMPRA DE SILLAS</t>
  </si>
  <si>
    <t>TAPICENTRO A&amp;A SRL</t>
  </si>
  <si>
    <t xml:space="preserve">COMPRA DE COLCHON </t>
  </si>
  <si>
    <t>MES REPORTADO: NOVIEMBRE_____</t>
  </si>
  <si>
    <t xml:space="preserve">                           Director General</t>
  </si>
  <si>
    <t>CIRCUIMED</t>
  </si>
  <si>
    <t>GERENFAR,S..R,L.</t>
  </si>
  <si>
    <t>SOLUCIONES ELECTROPOWER ,S.R.L.</t>
  </si>
  <si>
    <t>REHABILITACION DE CIRCUITO ELECTRICO AIRE</t>
  </si>
  <si>
    <t xml:space="preserve">   </t>
  </si>
  <si>
    <r>
      <t xml:space="preserve">   ESTABLECIMIENTO:_</t>
    </r>
    <r>
      <rPr>
        <u/>
        <sz val="10"/>
        <color theme="1"/>
        <rFont val="Calibri"/>
        <family val="2"/>
        <scheme val="minor"/>
      </rPr>
      <t>HOSPITAL REGIONAL TAIWAN 19 DE MARZO</t>
    </r>
    <r>
      <rPr>
        <sz val="11"/>
        <color theme="1"/>
        <rFont val="Calibri"/>
        <family val="2"/>
        <scheme val="minor"/>
      </rPr>
      <t>_________________________________________________________________________</t>
    </r>
  </si>
  <si>
    <t>CANO FOTOGRAFIA</t>
  </si>
  <si>
    <t>SUMINISTRO DE MAT.GASTABLES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</si>
</sst>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2"/>
      <color rgb="FFC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 tint="4.9989318521683403E-2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theme="1"/>
      <name val="Calibri Light"/>
      <family val="1"/>
      <scheme val="major"/>
    </font>
    <font>
      <u/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8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164" fontId="6" fillId="2" borderId="1" xfId="1" applyFont="1" applyFill="1" applyBorder="1" applyAlignment="1">
      <alignment horizontal="right"/>
    </xf>
    <xf numFmtId="4" fontId="8" fillId="0" borderId="1" xfId="0" applyNumberFormat="1" applyFont="1" applyBorder="1" applyAlignment="1">
      <alignment horizontal="center"/>
    </xf>
    <xf numFmtId="0" fontId="7" fillId="0" borderId="1" xfId="0" applyFont="1" applyBorder="1"/>
    <xf numFmtId="0" fontId="8" fillId="0" borderId="1" xfId="0" applyFont="1" applyBorder="1"/>
    <xf numFmtId="0" fontId="0" fillId="0" borderId="1" xfId="0" applyBorder="1"/>
    <xf numFmtId="0" fontId="2" fillId="3" borderId="1" xfId="0" applyFont="1" applyFill="1" applyBorder="1" applyAlignment="1">
      <alignment horizontal="center" wrapText="1"/>
    </xf>
    <xf numFmtId="0" fontId="0" fillId="0" borderId="5" xfId="0" applyBorder="1"/>
    <xf numFmtId="0" fontId="0" fillId="0" borderId="0" xfId="0" applyAlignment="1">
      <alignment horizontal="centerContinuous"/>
    </xf>
    <xf numFmtId="0" fontId="10" fillId="0" borderId="0" xfId="0" applyFont="1" applyAlignment="1">
      <alignment horizontal="centerContinuous"/>
    </xf>
    <xf numFmtId="0" fontId="11" fillId="0" borderId="0" xfId="0" applyFont="1" applyAlignment="1">
      <alignment horizontal="centerContinuous"/>
    </xf>
    <xf numFmtId="164" fontId="13" fillId="0" borderId="1" xfId="1" applyFont="1" applyBorder="1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/>
    </xf>
    <xf numFmtId="164" fontId="0" fillId="0" borderId="0" xfId="0" applyNumberFormat="1"/>
    <xf numFmtId="43" fontId="0" fillId="0" borderId="0" xfId="2" applyFont="1"/>
    <xf numFmtId="43" fontId="11" fillId="0" borderId="0" xfId="2" applyFont="1" applyAlignment="1">
      <alignment horizontal="centerContinuous"/>
    </xf>
    <xf numFmtId="43" fontId="10" fillId="0" borderId="0" xfId="2" applyFont="1" applyAlignment="1">
      <alignment horizontal="centerContinuous"/>
    </xf>
    <xf numFmtId="43" fontId="0" fillId="0" borderId="0" xfId="2" applyFont="1" applyAlignment="1">
      <alignment horizontal="centerContinuous"/>
    </xf>
    <xf numFmtId="43" fontId="9" fillId="0" borderId="1" xfId="2" applyFont="1" applyBorder="1" applyAlignment="1">
      <alignment horizontal="center"/>
    </xf>
    <xf numFmtId="0" fontId="12" fillId="0" borderId="0" xfId="0" applyFont="1"/>
    <xf numFmtId="43" fontId="12" fillId="0" borderId="0" xfId="2" applyFont="1" applyFill="1"/>
    <xf numFmtId="0" fontId="10" fillId="0" borderId="1" xfId="0" applyFont="1" applyBorder="1"/>
    <xf numFmtId="164" fontId="7" fillId="0" borderId="1" xfId="1" applyFont="1" applyFill="1" applyBorder="1" applyAlignment="1">
      <alignment horizontal="center"/>
    </xf>
    <xf numFmtId="164" fontId="7" fillId="0" borderId="1" xfId="1" applyFont="1" applyFill="1" applyBorder="1" applyAlignment="1">
      <alignment horizontal="right"/>
    </xf>
    <xf numFmtId="43" fontId="0" fillId="0" borderId="0" xfId="2" applyFont="1" applyFill="1"/>
    <xf numFmtId="0" fontId="14" fillId="0" borderId="1" xfId="0" applyFont="1" applyBorder="1"/>
    <xf numFmtId="43" fontId="9" fillId="0" borderId="1" xfId="2" applyFont="1" applyFill="1" applyBorder="1" applyAlignment="1">
      <alignment horizontal="center"/>
    </xf>
    <xf numFmtId="164" fontId="6" fillId="2" borderId="1" xfId="1" applyFont="1" applyFill="1" applyBorder="1" applyAlignment="1">
      <alignment horizontal="center"/>
    </xf>
    <xf numFmtId="164" fontId="6" fillId="2" borderId="2" xfId="0" applyNumberFormat="1" applyFont="1" applyFill="1" applyBorder="1"/>
    <xf numFmtId="43" fontId="16" fillId="2" borderId="2" xfId="2" applyFont="1" applyFill="1" applyBorder="1"/>
    <xf numFmtId="164" fontId="6" fillId="2" borderId="2" xfId="0" applyNumberFormat="1" applyFont="1" applyFill="1" applyBorder="1" applyAlignment="1">
      <alignment horizontal="right"/>
    </xf>
    <xf numFmtId="164" fontId="17" fillId="0" borderId="1" xfId="1" applyFont="1" applyFill="1" applyBorder="1" applyAlignment="1">
      <alignment horizontal="center"/>
    </xf>
    <xf numFmtId="164" fontId="1" fillId="0" borderId="1" xfId="1" applyFont="1" applyFill="1" applyBorder="1" applyAlignment="1">
      <alignment horizontal="center"/>
    </xf>
    <xf numFmtId="17" fontId="15" fillId="3" borderId="1" xfId="0" applyNumberFormat="1" applyFont="1" applyFill="1" applyBorder="1" applyAlignment="1">
      <alignment horizontal="center" wrapText="1"/>
    </xf>
    <xf numFmtId="0" fontId="10" fillId="0" borderId="0" xfId="0" applyFont="1"/>
    <xf numFmtId="0" fontId="14" fillId="0" borderId="0" xfId="0" applyFont="1"/>
    <xf numFmtId="0" fontId="9" fillId="0" borderId="1" xfId="0" applyFont="1" applyBorder="1"/>
    <xf numFmtId="43" fontId="1" fillId="0" borderId="1" xfId="2" applyFont="1" applyFill="1" applyBorder="1" applyAlignment="1">
      <alignment horizontal="center"/>
    </xf>
    <xf numFmtId="43" fontId="17" fillId="0" borderId="1" xfId="2" applyFont="1" applyFill="1" applyBorder="1" applyAlignment="1">
      <alignment horizontal="center"/>
    </xf>
    <xf numFmtId="4" fontId="18" fillId="0" borderId="1" xfId="0" applyNumberFormat="1" applyFont="1" applyBorder="1"/>
    <xf numFmtId="164" fontId="2" fillId="0" borderId="1" xfId="1" applyFont="1" applyFill="1" applyBorder="1" applyAlignment="1">
      <alignment horizontal="center"/>
    </xf>
    <xf numFmtId="43" fontId="2" fillId="0" borderId="1" xfId="2" applyFont="1" applyFill="1" applyBorder="1" applyAlignment="1">
      <alignment horizontal="center"/>
    </xf>
    <xf numFmtId="43" fontId="19" fillId="0" borderId="1" xfId="2" applyFont="1" applyFill="1" applyBorder="1" applyAlignment="1">
      <alignment horizontal="center" vertical="center" wrapText="1"/>
    </xf>
    <xf numFmtId="43" fontId="18" fillId="0" borderId="1" xfId="2" applyFont="1" applyFill="1" applyBorder="1" applyAlignment="1">
      <alignment horizontal="center"/>
    </xf>
    <xf numFmtId="164" fontId="1" fillId="0" borderId="1" xfId="1" applyFont="1" applyFill="1" applyBorder="1" applyAlignment="1">
      <alignment horizontal="right"/>
    </xf>
    <xf numFmtId="4" fontId="18" fillId="0" borderId="1" xfId="0" applyNumberFormat="1" applyFont="1" applyBorder="1" applyAlignment="1">
      <alignment horizontal="center"/>
    </xf>
    <xf numFmtId="164" fontId="0" fillId="0" borderId="1" xfId="1" applyFont="1" applyFill="1" applyBorder="1" applyAlignment="1">
      <alignment horizontal="center"/>
    </xf>
    <xf numFmtId="0" fontId="0" fillId="0" borderId="1" xfId="0" applyFont="1" applyBorder="1"/>
    <xf numFmtId="43" fontId="0" fillId="0" borderId="1" xfId="2" applyFont="1" applyFill="1" applyBorder="1" applyAlignment="1">
      <alignment horizontal="center"/>
    </xf>
    <xf numFmtId="164" fontId="0" fillId="0" borderId="1" xfId="1" applyFont="1" applyFill="1" applyBorder="1" applyAlignment="1">
      <alignment horizontal="right"/>
    </xf>
    <xf numFmtId="0" fontId="0" fillId="0" borderId="0" xfId="0" applyFont="1"/>
    <xf numFmtId="0" fontId="0" fillId="0" borderId="1" xfId="0" applyFont="1" applyBorder="1" applyAlignment="1">
      <alignment wrapText="1"/>
    </xf>
    <xf numFmtId="43" fontId="0" fillId="0" borderId="0" xfId="0" applyNumberFormat="1" applyFont="1"/>
    <xf numFmtId="0" fontId="0" fillId="4" borderId="1" xfId="0" applyFont="1" applyFill="1" applyBorder="1"/>
    <xf numFmtId="0" fontId="8" fillId="4" borderId="1" xfId="0" applyFont="1" applyFill="1" applyBorder="1"/>
    <xf numFmtId="0" fontId="10" fillId="4" borderId="1" xfId="0" applyFont="1" applyFill="1" applyBorder="1"/>
    <xf numFmtId="164" fontId="0" fillId="4" borderId="1" xfId="1" applyFont="1" applyFill="1" applyBorder="1" applyAlignment="1">
      <alignment horizontal="center"/>
    </xf>
    <xf numFmtId="43" fontId="0" fillId="4" borderId="1" xfId="2" applyFont="1" applyFill="1" applyBorder="1" applyAlignment="1">
      <alignment horizontal="center"/>
    </xf>
    <xf numFmtId="164" fontId="0" fillId="4" borderId="1" xfId="1" applyFont="1" applyFill="1" applyBorder="1" applyAlignment="1">
      <alignment horizontal="right"/>
    </xf>
    <xf numFmtId="0" fontId="0" fillId="4" borderId="0" xfId="0" applyFont="1" applyFill="1"/>
    <xf numFmtId="43" fontId="0" fillId="4" borderId="0" xfId="2" applyFont="1" applyFill="1"/>
    <xf numFmtId="0" fontId="0" fillId="5" borderId="1" xfId="0" applyFont="1" applyFill="1" applyBorder="1"/>
    <xf numFmtId="0" fontId="8" fillId="5" borderId="1" xfId="0" applyFont="1" applyFill="1" applyBorder="1"/>
    <xf numFmtId="164" fontId="0" fillId="5" borderId="1" xfId="1" applyFont="1" applyFill="1" applyBorder="1" applyAlignment="1">
      <alignment horizontal="center"/>
    </xf>
    <xf numFmtId="43" fontId="0" fillId="5" borderId="1" xfId="2" applyFont="1" applyFill="1" applyBorder="1" applyAlignment="1">
      <alignment horizontal="center"/>
    </xf>
    <xf numFmtId="164" fontId="0" fillId="5" borderId="1" xfId="1" applyFont="1" applyFill="1" applyBorder="1" applyAlignment="1">
      <alignment horizontal="right"/>
    </xf>
    <xf numFmtId="0" fontId="0" fillId="5" borderId="0" xfId="0" applyFont="1" applyFill="1"/>
    <xf numFmtId="43" fontId="0" fillId="5" borderId="0" xfId="2" applyFont="1" applyFill="1"/>
    <xf numFmtId="0" fontId="0" fillId="0" borderId="0" xfId="0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/>
    </xf>
  </cellXfs>
  <cellStyles count="3">
    <cellStyle name="Millares" xfId="2" builtinId="3"/>
    <cellStyle name="Millares 2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82"/>
  <sheetViews>
    <sheetView tabSelected="1" topLeftCell="D148" zoomScale="120" zoomScaleNormal="120" workbookViewId="0">
      <selection activeCell="I8" sqref="I8:I170"/>
    </sheetView>
  </sheetViews>
  <sheetFormatPr baseColWidth="10" defaultRowHeight="15" x14ac:dyDescent="0.25"/>
  <cols>
    <col min="1" max="1" width="4" customWidth="1"/>
    <col min="2" max="2" width="40.5703125" customWidth="1"/>
    <col min="3" max="3" width="44.5703125" customWidth="1"/>
    <col min="4" max="4" width="23.140625" customWidth="1"/>
    <col min="5" max="5" width="18.7109375" style="22" customWidth="1"/>
    <col min="6" max="6" width="20.140625" customWidth="1"/>
    <col min="7" max="7" width="22.85546875" customWidth="1"/>
    <col min="8" max="8" width="21" customWidth="1"/>
    <col min="9" max="9" width="29.5703125" customWidth="1"/>
    <col min="11" max="11" width="15" customWidth="1"/>
  </cols>
  <sheetData>
    <row r="1" spans="1:11" ht="21" x14ac:dyDescent="0.35">
      <c r="A1" s="17" t="s">
        <v>14</v>
      </c>
      <c r="B1" s="17"/>
      <c r="C1" s="17"/>
      <c r="D1" s="17"/>
      <c r="E1" s="23"/>
      <c r="F1" s="17"/>
      <c r="G1" s="17"/>
      <c r="H1" s="17"/>
      <c r="I1" s="17"/>
    </row>
    <row r="2" spans="1:11" ht="15.75" x14ac:dyDescent="0.25">
      <c r="A2" s="16" t="s">
        <v>13</v>
      </c>
      <c r="B2" s="16"/>
      <c r="C2" s="16"/>
      <c r="D2" s="16"/>
      <c r="E2" s="24"/>
      <c r="F2" s="16"/>
      <c r="G2" s="16"/>
      <c r="H2" s="16"/>
      <c r="I2" s="16"/>
    </row>
    <row r="3" spans="1:11" x14ac:dyDescent="0.25">
      <c r="A3" s="15" t="s">
        <v>12</v>
      </c>
      <c r="B3" s="15"/>
      <c r="C3" s="15"/>
      <c r="D3" s="15"/>
      <c r="E3" s="25"/>
      <c r="F3" s="15"/>
      <c r="G3" s="15"/>
      <c r="H3" s="15"/>
      <c r="I3" s="15"/>
    </row>
    <row r="5" spans="1:11" ht="15.75" x14ac:dyDescent="0.25">
      <c r="A5" t="s">
        <v>269</v>
      </c>
      <c r="F5" t="s">
        <v>11</v>
      </c>
      <c r="G5" t="s">
        <v>262</v>
      </c>
      <c r="H5" s="42"/>
    </row>
    <row r="6" spans="1:11" ht="27" customHeight="1" x14ac:dyDescent="0.3">
      <c r="B6" s="14"/>
      <c r="H6" s="43"/>
    </row>
    <row r="7" spans="1:11" ht="45" x14ac:dyDescent="0.25">
      <c r="A7" s="13" t="s">
        <v>10</v>
      </c>
      <c r="B7" s="13" t="s">
        <v>9</v>
      </c>
      <c r="C7" s="13" t="s">
        <v>8</v>
      </c>
      <c r="D7" s="13" t="s">
        <v>7</v>
      </c>
      <c r="E7" s="13" t="s">
        <v>8</v>
      </c>
      <c r="F7" s="13" t="s">
        <v>6</v>
      </c>
      <c r="G7" s="13" t="s">
        <v>15</v>
      </c>
      <c r="H7" s="41">
        <v>44866</v>
      </c>
      <c r="I7" s="13" t="s">
        <v>16</v>
      </c>
    </row>
    <row r="8" spans="1:11" s="27" customFormat="1" ht="15.75" x14ac:dyDescent="0.25">
      <c r="A8" s="12">
        <v>1</v>
      </c>
      <c r="B8" s="11" t="s">
        <v>17</v>
      </c>
      <c r="C8" s="29" t="s">
        <v>173</v>
      </c>
      <c r="D8" s="39">
        <v>0</v>
      </c>
      <c r="E8" s="46"/>
      <c r="F8" s="39"/>
      <c r="G8" s="40">
        <v>96760</v>
      </c>
      <c r="H8" s="30"/>
      <c r="I8" s="52">
        <f>SUM(D8+F8+G8+H8)</f>
        <v>96760</v>
      </c>
      <c r="K8" s="28"/>
    </row>
    <row r="9" spans="1:11" ht="15.75" x14ac:dyDescent="0.25">
      <c r="A9" s="12">
        <v>2</v>
      </c>
      <c r="B9" s="11" t="s">
        <v>18</v>
      </c>
      <c r="C9" s="29" t="s">
        <v>174</v>
      </c>
      <c r="D9" s="39">
        <v>0</v>
      </c>
      <c r="E9" s="45"/>
      <c r="F9" s="39"/>
      <c r="G9" s="40">
        <v>0</v>
      </c>
      <c r="H9" s="30"/>
      <c r="I9" s="52">
        <f t="shared" ref="I9:I40" si="0">SUM(D9+E9+F9+G9+H9)</f>
        <v>0</v>
      </c>
      <c r="K9" s="32"/>
    </row>
    <row r="10" spans="1:11" s="27" customFormat="1" ht="15.75" x14ac:dyDescent="0.25">
      <c r="A10" s="12">
        <v>3</v>
      </c>
      <c r="B10" s="11" t="s">
        <v>19</v>
      </c>
      <c r="C10" s="29" t="s">
        <v>175</v>
      </c>
      <c r="D10" s="45">
        <v>97200</v>
      </c>
      <c r="E10" s="45"/>
      <c r="F10" s="39"/>
      <c r="G10" s="40">
        <f>(192780+39060)</f>
        <v>231840</v>
      </c>
      <c r="H10" s="30"/>
      <c r="I10" s="52">
        <f t="shared" si="0"/>
        <v>329040</v>
      </c>
      <c r="K10" s="28"/>
    </row>
    <row r="11" spans="1:11" s="27" customFormat="1" ht="15.75" x14ac:dyDescent="0.25">
      <c r="A11" s="12">
        <v>4</v>
      </c>
      <c r="B11" s="11" t="s">
        <v>20</v>
      </c>
      <c r="C11" s="29" t="s">
        <v>176</v>
      </c>
      <c r="D11" s="39">
        <v>0</v>
      </c>
      <c r="E11" s="45"/>
      <c r="F11" s="39"/>
      <c r="G11" s="40">
        <v>387000</v>
      </c>
      <c r="H11" s="30"/>
      <c r="I11" s="52">
        <f t="shared" si="0"/>
        <v>387000</v>
      </c>
      <c r="K11" s="28"/>
    </row>
    <row r="12" spans="1:11" s="27" customFormat="1" ht="15.75" x14ac:dyDescent="0.25">
      <c r="A12" s="12">
        <v>5</v>
      </c>
      <c r="B12" s="11" t="s">
        <v>21</v>
      </c>
      <c r="C12" s="29" t="s">
        <v>177</v>
      </c>
      <c r="D12" s="39">
        <v>0</v>
      </c>
      <c r="E12" s="45"/>
      <c r="F12" s="39"/>
      <c r="G12" s="40">
        <v>364000</v>
      </c>
      <c r="H12" s="30"/>
      <c r="I12" s="52">
        <f t="shared" si="0"/>
        <v>364000</v>
      </c>
      <c r="K12" s="28"/>
    </row>
    <row r="13" spans="1:11" ht="15.75" x14ac:dyDescent="0.25">
      <c r="A13" s="12">
        <v>6</v>
      </c>
      <c r="B13" s="11" t="s">
        <v>22</v>
      </c>
      <c r="C13" s="29" t="s">
        <v>178</v>
      </c>
      <c r="D13" s="39">
        <v>0</v>
      </c>
      <c r="E13" s="45"/>
      <c r="F13" s="39"/>
      <c r="G13" s="40">
        <v>0</v>
      </c>
      <c r="H13" s="30"/>
      <c r="I13" s="52">
        <f t="shared" si="0"/>
        <v>0</v>
      </c>
      <c r="K13" s="32"/>
    </row>
    <row r="14" spans="1:11" s="27" customFormat="1" ht="15.75" x14ac:dyDescent="0.25">
      <c r="A14" s="12">
        <v>7</v>
      </c>
      <c r="B14" s="11" t="s">
        <v>23</v>
      </c>
      <c r="C14" s="29" t="s">
        <v>179</v>
      </c>
      <c r="D14" s="39">
        <v>0</v>
      </c>
      <c r="E14" s="45"/>
      <c r="F14" s="39"/>
      <c r="G14" s="40">
        <v>70000</v>
      </c>
      <c r="H14" s="40">
        <v>97000</v>
      </c>
      <c r="I14" s="52">
        <f t="shared" si="0"/>
        <v>167000</v>
      </c>
      <c r="K14" s="28"/>
    </row>
    <row r="15" spans="1:11" s="27" customFormat="1" ht="15.75" x14ac:dyDescent="0.25">
      <c r="A15" s="12">
        <v>8</v>
      </c>
      <c r="B15" s="11" t="s">
        <v>24</v>
      </c>
      <c r="C15" s="29" t="s">
        <v>180</v>
      </c>
      <c r="D15" s="39">
        <v>0</v>
      </c>
      <c r="E15" s="45"/>
      <c r="F15" s="39"/>
      <c r="G15" s="40">
        <v>52738.96</v>
      </c>
      <c r="H15" s="30"/>
      <c r="I15" s="52">
        <f t="shared" si="0"/>
        <v>52738.96</v>
      </c>
      <c r="K15" s="28"/>
    </row>
    <row r="16" spans="1:11" s="27" customFormat="1" ht="15.75" x14ac:dyDescent="0.25">
      <c r="A16" s="12">
        <v>9</v>
      </c>
      <c r="B16" s="11" t="s">
        <v>25</v>
      </c>
      <c r="C16" s="29" t="s">
        <v>181</v>
      </c>
      <c r="D16" s="40">
        <v>0</v>
      </c>
      <c r="E16" s="45"/>
      <c r="F16" s="39"/>
      <c r="G16" s="40">
        <f>(172149.61+104966.9+116879)</f>
        <v>393995.51</v>
      </c>
      <c r="H16" s="30"/>
      <c r="I16" s="52">
        <f t="shared" si="0"/>
        <v>393995.51</v>
      </c>
      <c r="K16" s="28"/>
    </row>
    <row r="17" spans="1:11" ht="15.75" x14ac:dyDescent="0.25">
      <c r="A17" s="12">
        <v>10</v>
      </c>
      <c r="B17" s="11" t="s">
        <v>26</v>
      </c>
      <c r="C17" s="29" t="s">
        <v>182</v>
      </c>
      <c r="D17" s="40">
        <v>1141844.1399999999</v>
      </c>
      <c r="E17" s="45"/>
      <c r="F17" s="39"/>
      <c r="G17" s="40">
        <v>0</v>
      </c>
      <c r="H17" s="30"/>
      <c r="I17" s="52">
        <f t="shared" si="0"/>
        <v>1141844.1399999999</v>
      </c>
      <c r="J17" s="27"/>
      <c r="K17" s="32"/>
    </row>
    <row r="18" spans="1:11" s="27" customFormat="1" ht="15.75" x14ac:dyDescent="0.25">
      <c r="A18" s="12">
        <v>11</v>
      </c>
      <c r="B18" s="11" t="s">
        <v>27</v>
      </c>
      <c r="C18" s="29" t="s">
        <v>183</v>
      </c>
      <c r="D18" s="40">
        <v>0</v>
      </c>
      <c r="E18" s="45"/>
      <c r="F18" s="39"/>
      <c r="G18" s="40">
        <v>238667</v>
      </c>
      <c r="H18" s="40"/>
      <c r="I18" s="52">
        <f t="shared" si="0"/>
        <v>238667</v>
      </c>
      <c r="K18" s="28"/>
    </row>
    <row r="19" spans="1:11" s="27" customFormat="1" ht="15.75" x14ac:dyDescent="0.25">
      <c r="A19" s="12">
        <v>12</v>
      </c>
      <c r="B19" s="11" t="s">
        <v>28</v>
      </c>
      <c r="C19" s="29" t="s">
        <v>178</v>
      </c>
      <c r="D19" s="40">
        <v>0</v>
      </c>
      <c r="E19" s="45"/>
      <c r="F19" s="40"/>
      <c r="G19" s="40">
        <v>70620</v>
      </c>
      <c r="H19" s="40"/>
      <c r="I19" s="52">
        <f t="shared" si="0"/>
        <v>70620</v>
      </c>
      <c r="K19" s="28"/>
    </row>
    <row r="20" spans="1:11" s="27" customFormat="1" ht="15.75" x14ac:dyDescent="0.25">
      <c r="A20" s="12">
        <v>13</v>
      </c>
      <c r="B20" s="11" t="s">
        <v>29</v>
      </c>
      <c r="C20" s="29" t="s">
        <v>184</v>
      </c>
      <c r="D20" s="40">
        <v>0</v>
      </c>
      <c r="E20" s="45"/>
      <c r="F20" s="40">
        <v>30000</v>
      </c>
      <c r="G20" s="40">
        <v>40000</v>
      </c>
      <c r="H20" s="40"/>
      <c r="I20" s="52">
        <f t="shared" si="0"/>
        <v>70000</v>
      </c>
      <c r="K20" s="28"/>
    </row>
    <row r="21" spans="1:11" ht="15.75" x14ac:dyDescent="0.25">
      <c r="A21" s="12">
        <v>14</v>
      </c>
      <c r="B21" s="11" t="s">
        <v>30</v>
      </c>
      <c r="C21" s="29" t="s">
        <v>236</v>
      </c>
      <c r="D21" s="40">
        <v>0</v>
      </c>
      <c r="E21" s="45"/>
      <c r="F21" s="40">
        <v>12000</v>
      </c>
      <c r="G21" s="40">
        <v>0</v>
      </c>
      <c r="H21" s="40"/>
      <c r="I21" s="52">
        <f t="shared" si="0"/>
        <v>12000</v>
      </c>
      <c r="J21" s="27"/>
      <c r="K21" s="32"/>
    </row>
    <row r="22" spans="1:11" ht="15.75" x14ac:dyDescent="0.25">
      <c r="A22" s="12">
        <v>15</v>
      </c>
      <c r="B22" s="11" t="s">
        <v>31</v>
      </c>
      <c r="C22" s="29" t="s">
        <v>186</v>
      </c>
      <c r="D22" s="40">
        <v>0</v>
      </c>
      <c r="E22" s="45"/>
      <c r="F22" s="40">
        <v>0</v>
      </c>
      <c r="G22" s="40">
        <f>(354518.6+247213.3)</f>
        <v>601731.89999999991</v>
      </c>
      <c r="H22" s="40"/>
      <c r="I22" s="52">
        <f t="shared" si="0"/>
        <v>601731.89999999991</v>
      </c>
      <c r="J22" s="27"/>
      <c r="K22" s="32"/>
    </row>
    <row r="23" spans="1:11" s="27" customFormat="1" ht="15.75" x14ac:dyDescent="0.25">
      <c r="A23" s="12">
        <v>16</v>
      </c>
      <c r="B23" s="11" t="s">
        <v>32</v>
      </c>
      <c r="C23" s="29" t="s">
        <v>187</v>
      </c>
      <c r="D23" s="40">
        <v>0</v>
      </c>
      <c r="E23" s="45"/>
      <c r="F23" s="40">
        <v>0</v>
      </c>
      <c r="G23" s="40"/>
      <c r="H23" s="40">
        <v>214464.28</v>
      </c>
      <c r="I23" s="52">
        <f t="shared" si="0"/>
        <v>214464.28</v>
      </c>
      <c r="K23" s="28"/>
    </row>
    <row r="24" spans="1:11" ht="18.75" x14ac:dyDescent="0.3">
      <c r="A24" s="12">
        <v>17</v>
      </c>
      <c r="B24" s="11" t="s">
        <v>33</v>
      </c>
      <c r="C24" s="33"/>
      <c r="D24" s="40">
        <v>0</v>
      </c>
      <c r="E24" s="45"/>
      <c r="F24" s="40">
        <v>0</v>
      </c>
      <c r="G24" s="40">
        <v>0</v>
      </c>
      <c r="H24" s="40"/>
      <c r="I24" s="52">
        <f t="shared" si="0"/>
        <v>0</v>
      </c>
      <c r="K24" s="32"/>
    </row>
    <row r="25" spans="1:11" ht="15.75" x14ac:dyDescent="0.25">
      <c r="A25" s="12">
        <v>18</v>
      </c>
      <c r="B25" s="11" t="s">
        <v>257</v>
      </c>
      <c r="C25" s="29" t="s">
        <v>189</v>
      </c>
      <c r="D25" s="40">
        <v>0</v>
      </c>
      <c r="E25" s="45"/>
      <c r="F25" s="40"/>
      <c r="G25" s="40">
        <v>405000</v>
      </c>
      <c r="H25" s="40"/>
      <c r="I25" s="52">
        <f t="shared" si="0"/>
        <v>405000</v>
      </c>
      <c r="J25" s="27"/>
      <c r="K25" s="32"/>
    </row>
    <row r="26" spans="1:11" ht="15.75" x14ac:dyDescent="0.25">
      <c r="A26" s="12">
        <v>19</v>
      </c>
      <c r="B26" s="11" t="s">
        <v>34</v>
      </c>
      <c r="C26" s="29" t="s">
        <v>188</v>
      </c>
      <c r="D26" s="45">
        <v>13711.7</v>
      </c>
      <c r="E26" s="45"/>
      <c r="F26" s="40">
        <v>7851.24</v>
      </c>
      <c r="G26" s="40"/>
      <c r="H26" s="40"/>
      <c r="I26" s="52">
        <f t="shared" si="0"/>
        <v>21562.940000000002</v>
      </c>
      <c r="J26" s="27"/>
      <c r="K26" s="32"/>
    </row>
    <row r="27" spans="1:11" ht="18.75" x14ac:dyDescent="0.3">
      <c r="A27" s="12">
        <v>20</v>
      </c>
      <c r="B27" s="11" t="s">
        <v>35</v>
      </c>
      <c r="C27" s="33"/>
      <c r="D27" s="40">
        <v>0</v>
      </c>
      <c r="E27" s="45"/>
      <c r="F27" s="40"/>
      <c r="G27" s="40">
        <v>0</v>
      </c>
      <c r="H27" s="40"/>
      <c r="I27" s="52">
        <f t="shared" si="0"/>
        <v>0</v>
      </c>
      <c r="K27" s="32"/>
    </row>
    <row r="28" spans="1:11" ht="15.75" x14ac:dyDescent="0.25">
      <c r="A28" s="12">
        <v>21</v>
      </c>
      <c r="B28" s="11" t="s">
        <v>36</v>
      </c>
      <c r="C28" s="29" t="s">
        <v>189</v>
      </c>
      <c r="D28" s="40">
        <v>156700</v>
      </c>
      <c r="E28" s="45"/>
      <c r="F28" s="40">
        <v>0</v>
      </c>
      <c r="G28" s="40">
        <v>0</v>
      </c>
      <c r="H28" s="40"/>
      <c r="I28" s="52">
        <f t="shared" si="0"/>
        <v>156700</v>
      </c>
      <c r="K28" s="32"/>
    </row>
    <row r="29" spans="1:11" ht="15.75" x14ac:dyDescent="0.25">
      <c r="A29" s="12">
        <v>22</v>
      </c>
      <c r="B29" s="11" t="s">
        <v>37</v>
      </c>
      <c r="C29" s="29" t="s">
        <v>190</v>
      </c>
      <c r="D29" s="40">
        <v>0</v>
      </c>
      <c r="E29" s="45"/>
      <c r="F29" s="40">
        <v>0</v>
      </c>
      <c r="G29" s="40">
        <v>0</v>
      </c>
      <c r="H29" s="40"/>
      <c r="I29" s="52">
        <f t="shared" si="0"/>
        <v>0</v>
      </c>
      <c r="K29" s="32"/>
    </row>
    <row r="30" spans="1:11" ht="15.75" x14ac:dyDescent="0.25">
      <c r="A30" s="12">
        <v>23</v>
      </c>
      <c r="B30" s="11" t="s">
        <v>38</v>
      </c>
      <c r="C30" s="29" t="s">
        <v>191</v>
      </c>
      <c r="D30" s="45">
        <v>17995</v>
      </c>
      <c r="E30" s="45"/>
      <c r="F30" s="40">
        <v>0</v>
      </c>
      <c r="G30" s="40">
        <v>0</v>
      </c>
      <c r="H30" s="40"/>
      <c r="I30" s="52">
        <f t="shared" si="0"/>
        <v>17995</v>
      </c>
      <c r="K30" s="32"/>
    </row>
    <row r="31" spans="1:11" ht="15.75" x14ac:dyDescent="0.25">
      <c r="A31" s="12">
        <v>24</v>
      </c>
      <c r="B31" s="11" t="s">
        <v>39</v>
      </c>
      <c r="C31" s="29" t="s">
        <v>192</v>
      </c>
      <c r="D31" s="40">
        <v>90000</v>
      </c>
      <c r="E31" s="45"/>
      <c r="F31" s="40">
        <v>0</v>
      </c>
      <c r="G31" s="40">
        <v>0</v>
      </c>
      <c r="H31" s="40"/>
      <c r="I31" s="52">
        <f t="shared" si="0"/>
        <v>90000</v>
      </c>
      <c r="J31" s="27"/>
      <c r="K31" s="32"/>
    </row>
    <row r="32" spans="1:11" s="58" customFormat="1" ht="14.25" customHeight="1" x14ac:dyDescent="0.25">
      <c r="A32" s="55">
        <v>25</v>
      </c>
      <c r="B32" s="11" t="s">
        <v>40</v>
      </c>
      <c r="C32" s="29" t="s">
        <v>193</v>
      </c>
      <c r="D32" s="54">
        <v>0</v>
      </c>
      <c r="E32" s="56"/>
      <c r="F32" s="54">
        <v>0</v>
      </c>
      <c r="G32" s="54">
        <v>4720</v>
      </c>
      <c r="H32" s="54"/>
      <c r="I32" s="57">
        <f t="shared" si="0"/>
        <v>4720</v>
      </c>
      <c r="K32" s="32"/>
    </row>
    <row r="33" spans="1:11" s="58" customFormat="1" ht="14.25" customHeight="1" x14ac:dyDescent="0.25">
      <c r="A33" s="55">
        <v>26</v>
      </c>
      <c r="B33" s="11" t="s">
        <v>41</v>
      </c>
      <c r="C33" s="29" t="s">
        <v>194</v>
      </c>
      <c r="D33" s="54">
        <v>90975</v>
      </c>
      <c r="E33" s="56"/>
      <c r="F33" s="54">
        <v>90550</v>
      </c>
      <c r="G33" s="54">
        <v>0</v>
      </c>
      <c r="H33" s="54"/>
      <c r="I33" s="57">
        <f t="shared" si="0"/>
        <v>181525</v>
      </c>
      <c r="K33" s="32"/>
    </row>
    <row r="34" spans="1:11" s="58" customFormat="1" ht="14.25" customHeight="1" x14ac:dyDescent="0.25">
      <c r="A34" s="55">
        <v>27</v>
      </c>
      <c r="B34" s="11" t="s">
        <v>42</v>
      </c>
      <c r="C34" s="29" t="s">
        <v>195</v>
      </c>
      <c r="D34" s="54">
        <v>149659.4</v>
      </c>
      <c r="E34" s="56"/>
      <c r="F34" s="54">
        <v>0</v>
      </c>
      <c r="G34" s="54"/>
      <c r="H34" s="54"/>
      <c r="I34" s="57">
        <f t="shared" si="0"/>
        <v>149659.4</v>
      </c>
      <c r="K34" s="32"/>
    </row>
    <row r="35" spans="1:11" s="67" customFormat="1" ht="14.25" customHeight="1" x14ac:dyDescent="0.25">
      <c r="A35" s="61" t="s">
        <v>268</v>
      </c>
      <c r="B35" s="62" t="s">
        <v>43</v>
      </c>
      <c r="C35" s="63" t="s">
        <v>196</v>
      </c>
      <c r="D35" s="64">
        <v>0</v>
      </c>
      <c r="E35" s="65"/>
      <c r="F35" s="64"/>
      <c r="G35" s="64">
        <f>(313412.91+159000)</f>
        <v>472412.91</v>
      </c>
      <c r="H35" s="64">
        <f>(156339.99+150922)</f>
        <v>307261.99</v>
      </c>
      <c r="I35" s="66">
        <f t="shared" si="0"/>
        <v>779674.89999999991</v>
      </c>
      <c r="K35" s="68"/>
    </row>
    <row r="36" spans="1:11" s="58" customFormat="1" ht="14.25" customHeight="1" x14ac:dyDescent="0.25">
      <c r="A36" s="55">
        <v>29</v>
      </c>
      <c r="B36" s="11" t="s">
        <v>44</v>
      </c>
      <c r="C36" s="29" t="s">
        <v>176</v>
      </c>
      <c r="D36" s="54">
        <v>0</v>
      </c>
      <c r="E36" s="56"/>
      <c r="F36" s="54">
        <v>0</v>
      </c>
      <c r="G36" s="54"/>
      <c r="H36" s="54">
        <v>121840.6</v>
      </c>
      <c r="I36" s="57">
        <f t="shared" si="0"/>
        <v>121840.6</v>
      </c>
      <c r="K36" s="32"/>
    </row>
    <row r="37" spans="1:11" s="58" customFormat="1" ht="14.25" customHeight="1" x14ac:dyDescent="0.25">
      <c r="A37" s="55">
        <v>30</v>
      </c>
      <c r="B37" s="11" t="s">
        <v>45</v>
      </c>
      <c r="C37" s="29" t="s">
        <v>197</v>
      </c>
      <c r="D37" s="54">
        <v>45400</v>
      </c>
      <c r="E37" s="56"/>
      <c r="F37" s="54"/>
      <c r="G37" s="54"/>
      <c r="H37" s="54"/>
      <c r="I37" s="57">
        <f t="shared" si="0"/>
        <v>45400</v>
      </c>
      <c r="K37" s="32"/>
    </row>
    <row r="38" spans="1:11" s="58" customFormat="1" ht="14.25" customHeight="1" x14ac:dyDescent="0.25">
      <c r="A38" s="55">
        <v>31</v>
      </c>
      <c r="B38" s="11" t="s">
        <v>46</v>
      </c>
      <c r="C38" s="29" t="s">
        <v>198</v>
      </c>
      <c r="D38" s="54">
        <v>0</v>
      </c>
      <c r="E38" s="56"/>
      <c r="F38" s="54"/>
      <c r="G38" s="54">
        <v>218732.81</v>
      </c>
      <c r="H38" s="54">
        <v>148540.76</v>
      </c>
      <c r="I38" s="57">
        <f t="shared" si="0"/>
        <v>367273.57</v>
      </c>
      <c r="K38" s="32"/>
    </row>
    <row r="39" spans="1:11" s="58" customFormat="1" ht="14.25" customHeight="1" x14ac:dyDescent="0.25">
      <c r="A39" s="55">
        <v>32</v>
      </c>
      <c r="B39" s="11" t="s">
        <v>47</v>
      </c>
      <c r="C39" s="29" t="s">
        <v>199</v>
      </c>
      <c r="D39" s="54">
        <v>1454296.1</v>
      </c>
      <c r="E39" s="56"/>
      <c r="F39" s="54"/>
      <c r="G39" s="54">
        <v>0</v>
      </c>
      <c r="H39" s="54"/>
      <c r="I39" s="57">
        <f t="shared" si="0"/>
        <v>1454296.1</v>
      </c>
      <c r="K39" s="32"/>
    </row>
    <row r="40" spans="1:11" s="58" customFormat="1" ht="14.25" customHeight="1" x14ac:dyDescent="0.25">
      <c r="A40" s="55">
        <v>33</v>
      </c>
      <c r="B40" s="11" t="s">
        <v>48</v>
      </c>
      <c r="C40" s="29" t="s">
        <v>186</v>
      </c>
      <c r="D40" s="54">
        <v>0</v>
      </c>
      <c r="E40" s="56"/>
      <c r="F40" s="54">
        <v>0</v>
      </c>
      <c r="G40" s="54">
        <v>277000</v>
      </c>
      <c r="H40" s="54">
        <v>118750</v>
      </c>
      <c r="I40" s="57">
        <f t="shared" si="0"/>
        <v>395750</v>
      </c>
      <c r="K40" s="32"/>
    </row>
    <row r="41" spans="1:11" s="58" customFormat="1" ht="14.25" customHeight="1" x14ac:dyDescent="0.25">
      <c r="A41" s="55">
        <v>34</v>
      </c>
      <c r="B41" s="11" t="s">
        <v>49</v>
      </c>
      <c r="C41" s="29" t="s">
        <v>190</v>
      </c>
      <c r="D41" s="54">
        <v>0</v>
      </c>
      <c r="E41" s="56"/>
      <c r="F41" s="54"/>
      <c r="G41" s="54">
        <f>(415140+124402)</f>
        <v>539542</v>
      </c>
      <c r="H41" s="54">
        <f>(50862+163704.4)</f>
        <v>214566.39999999999</v>
      </c>
      <c r="I41" s="57">
        <f t="shared" ref="I41:I72" si="1">SUM(D41+E41+F41+G41+H41)</f>
        <v>754108.4</v>
      </c>
      <c r="K41" s="32"/>
    </row>
    <row r="42" spans="1:11" s="58" customFormat="1" ht="14.25" customHeight="1" x14ac:dyDescent="0.25">
      <c r="A42" s="55">
        <v>35</v>
      </c>
      <c r="B42" s="11" t="s">
        <v>50</v>
      </c>
      <c r="C42" s="29" t="s">
        <v>200</v>
      </c>
      <c r="D42" s="54">
        <v>0</v>
      </c>
      <c r="E42" s="56"/>
      <c r="F42" s="54">
        <v>0</v>
      </c>
      <c r="G42" s="54"/>
      <c r="H42" s="54"/>
      <c r="I42" s="57">
        <f t="shared" si="1"/>
        <v>0</v>
      </c>
      <c r="K42" s="32"/>
    </row>
    <row r="43" spans="1:11" s="58" customFormat="1" ht="14.25" customHeight="1" x14ac:dyDescent="0.25">
      <c r="A43" s="55">
        <v>36</v>
      </c>
      <c r="B43" s="11" t="s">
        <v>51</v>
      </c>
      <c r="C43" s="29" t="s">
        <v>182</v>
      </c>
      <c r="D43" s="54">
        <v>11234</v>
      </c>
      <c r="E43" s="56"/>
      <c r="F43" s="54"/>
      <c r="G43" s="54"/>
      <c r="H43" s="54"/>
      <c r="I43" s="57">
        <f t="shared" si="1"/>
        <v>11234</v>
      </c>
      <c r="K43" s="32"/>
    </row>
    <row r="44" spans="1:11" s="58" customFormat="1" ht="14.25" customHeight="1" x14ac:dyDescent="0.25">
      <c r="A44" s="55">
        <v>37</v>
      </c>
      <c r="B44" s="11" t="s">
        <v>52</v>
      </c>
      <c r="C44" s="29" t="s">
        <v>201</v>
      </c>
      <c r="D44" s="54">
        <v>272921.38</v>
      </c>
      <c r="E44" s="56"/>
      <c r="F44" s="54"/>
      <c r="G44" s="54">
        <v>0</v>
      </c>
      <c r="H44" s="54"/>
      <c r="I44" s="57">
        <f t="shared" si="1"/>
        <v>272921.38</v>
      </c>
      <c r="K44" s="32"/>
    </row>
    <row r="45" spans="1:11" s="58" customFormat="1" ht="14.25" customHeight="1" x14ac:dyDescent="0.25">
      <c r="A45" s="55">
        <v>38</v>
      </c>
      <c r="B45" s="11" t="s">
        <v>53</v>
      </c>
      <c r="C45" s="29" t="s">
        <v>202</v>
      </c>
      <c r="D45" s="54">
        <v>0</v>
      </c>
      <c r="E45" s="56"/>
      <c r="F45" s="54">
        <v>1539.9</v>
      </c>
      <c r="G45" s="54">
        <v>0</v>
      </c>
      <c r="H45" s="54"/>
      <c r="I45" s="57">
        <f t="shared" si="1"/>
        <v>1539.9</v>
      </c>
      <c r="K45" s="32"/>
    </row>
    <row r="46" spans="1:11" s="58" customFormat="1" ht="14.25" customHeight="1" x14ac:dyDescent="0.25">
      <c r="A46" s="55">
        <v>39</v>
      </c>
      <c r="B46" s="11" t="s">
        <v>54</v>
      </c>
      <c r="C46" s="29" t="s">
        <v>183</v>
      </c>
      <c r="D46" s="54">
        <v>0</v>
      </c>
      <c r="E46" s="56"/>
      <c r="F46" s="54">
        <v>0</v>
      </c>
      <c r="G46" s="54">
        <v>52331.3</v>
      </c>
      <c r="H46" s="54"/>
      <c r="I46" s="57">
        <f t="shared" si="1"/>
        <v>52331.3</v>
      </c>
      <c r="K46" s="32"/>
    </row>
    <row r="47" spans="1:11" s="58" customFormat="1" ht="14.25" customHeight="1" x14ac:dyDescent="0.25">
      <c r="A47" s="55">
        <v>40</v>
      </c>
      <c r="B47" s="11" t="s">
        <v>55</v>
      </c>
      <c r="C47" s="29" t="s">
        <v>198</v>
      </c>
      <c r="D47" s="54">
        <v>553131</v>
      </c>
      <c r="E47" s="56"/>
      <c r="F47" s="54"/>
      <c r="G47" s="54">
        <v>0</v>
      </c>
      <c r="H47" s="54"/>
      <c r="I47" s="57">
        <f t="shared" si="1"/>
        <v>553131</v>
      </c>
      <c r="K47" s="32"/>
    </row>
    <row r="48" spans="1:11" s="58" customFormat="1" ht="14.25" customHeight="1" x14ac:dyDescent="0.25">
      <c r="A48" s="55">
        <v>41</v>
      </c>
      <c r="B48" s="11" t="s">
        <v>56</v>
      </c>
      <c r="C48" s="29" t="s">
        <v>203</v>
      </c>
      <c r="D48" s="54">
        <v>159730.70000000001</v>
      </c>
      <c r="E48" s="56"/>
      <c r="F48" s="54">
        <v>0</v>
      </c>
      <c r="G48" s="54"/>
      <c r="H48" s="54"/>
      <c r="I48" s="57">
        <f t="shared" si="1"/>
        <v>159730.70000000001</v>
      </c>
      <c r="K48" s="32"/>
    </row>
    <row r="49" spans="1:11" s="58" customFormat="1" ht="14.25" customHeight="1" x14ac:dyDescent="0.25">
      <c r="A49" s="55">
        <v>42</v>
      </c>
      <c r="B49" s="11" t="s">
        <v>57</v>
      </c>
      <c r="C49" s="29" t="s">
        <v>204</v>
      </c>
      <c r="D49" s="54">
        <v>184729.76</v>
      </c>
      <c r="E49" s="56"/>
      <c r="F49" s="54">
        <v>0</v>
      </c>
      <c r="G49" s="54">
        <v>0</v>
      </c>
      <c r="H49" s="54"/>
      <c r="I49" s="57">
        <f t="shared" si="1"/>
        <v>184729.76</v>
      </c>
      <c r="K49" s="32"/>
    </row>
    <row r="50" spans="1:11" s="58" customFormat="1" ht="14.25" customHeight="1" x14ac:dyDescent="0.25">
      <c r="A50" s="55">
        <v>43</v>
      </c>
      <c r="B50" s="11" t="s">
        <v>58</v>
      </c>
      <c r="C50" s="29" t="s">
        <v>205</v>
      </c>
      <c r="D50" s="54">
        <v>0</v>
      </c>
      <c r="E50" s="56"/>
      <c r="F50" s="54">
        <v>0</v>
      </c>
      <c r="G50" s="54">
        <v>0</v>
      </c>
      <c r="H50" s="54"/>
      <c r="I50" s="57">
        <f t="shared" si="1"/>
        <v>0</v>
      </c>
      <c r="K50" s="32"/>
    </row>
    <row r="51" spans="1:11" s="58" customFormat="1" ht="14.25" customHeight="1" x14ac:dyDescent="0.25">
      <c r="A51" s="55">
        <v>44</v>
      </c>
      <c r="B51" s="11" t="s">
        <v>59</v>
      </c>
      <c r="C51" s="55" t="s">
        <v>206</v>
      </c>
      <c r="D51" s="48"/>
      <c r="E51" s="49"/>
      <c r="F51" s="48">
        <v>0</v>
      </c>
      <c r="G51" s="54">
        <v>5000</v>
      </c>
      <c r="H51" s="48"/>
      <c r="I51" s="57">
        <f t="shared" si="1"/>
        <v>5000</v>
      </c>
      <c r="K51" s="32"/>
    </row>
    <row r="52" spans="1:11" s="58" customFormat="1" ht="14.25" customHeight="1" x14ac:dyDescent="0.25">
      <c r="A52" s="55">
        <v>45</v>
      </c>
      <c r="B52" s="11" t="s">
        <v>60</v>
      </c>
      <c r="C52" s="55" t="s">
        <v>199</v>
      </c>
      <c r="D52" s="54">
        <v>0</v>
      </c>
      <c r="E52" s="56"/>
      <c r="F52" s="54">
        <v>0</v>
      </c>
      <c r="G52" s="54">
        <v>1223290.3999999999</v>
      </c>
      <c r="H52" s="54"/>
      <c r="I52" s="57">
        <f t="shared" si="1"/>
        <v>1223290.3999999999</v>
      </c>
      <c r="K52" s="32"/>
    </row>
    <row r="53" spans="1:11" s="58" customFormat="1" ht="14.25" customHeight="1" x14ac:dyDescent="0.25">
      <c r="A53" s="55">
        <v>46</v>
      </c>
      <c r="B53" s="11" t="s">
        <v>61</v>
      </c>
      <c r="C53" s="55" t="s">
        <v>189</v>
      </c>
      <c r="D53" s="56">
        <v>14250</v>
      </c>
      <c r="E53" s="56"/>
      <c r="F53" s="54"/>
      <c r="G53" s="54">
        <v>201206.75</v>
      </c>
      <c r="H53" s="54">
        <v>1410.8</v>
      </c>
      <c r="I53" s="57">
        <f t="shared" si="1"/>
        <v>216867.55</v>
      </c>
      <c r="K53" s="32"/>
    </row>
    <row r="54" spans="1:11" s="58" customFormat="1" ht="14.25" customHeight="1" x14ac:dyDescent="0.25">
      <c r="A54" s="55">
        <v>47</v>
      </c>
      <c r="B54" s="11" t="s">
        <v>62</v>
      </c>
      <c r="C54" s="55" t="s">
        <v>189</v>
      </c>
      <c r="D54" s="54">
        <v>179900</v>
      </c>
      <c r="E54" s="56"/>
      <c r="F54" s="54">
        <v>0</v>
      </c>
      <c r="G54" s="54"/>
      <c r="H54" s="54"/>
      <c r="I54" s="57">
        <f t="shared" si="1"/>
        <v>179900</v>
      </c>
      <c r="K54" s="32"/>
    </row>
    <row r="55" spans="1:11" s="58" customFormat="1" ht="14.25" customHeight="1" x14ac:dyDescent="0.25">
      <c r="A55" s="55">
        <v>48</v>
      </c>
      <c r="B55" s="11" t="s">
        <v>63</v>
      </c>
      <c r="C55" s="55" t="s">
        <v>207</v>
      </c>
      <c r="D55" s="54">
        <v>0</v>
      </c>
      <c r="E55" s="56"/>
      <c r="F55" s="54">
        <v>0</v>
      </c>
      <c r="G55" s="54"/>
      <c r="H55" s="54"/>
      <c r="I55" s="57">
        <f t="shared" si="1"/>
        <v>0</v>
      </c>
      <c r="K55" s="32"/>
    </row>
    <row r="56" spans="1:11" s="58" customFormat="1" ht="14.25" customHeight="1" x14ac:dyDescent="0.25">
      <c r="A56" s="55">
        <v>49</v>
      </c>
      <c r="B56" s="11" t="s">
        <v>64</v>
      </c>
      <c r="C56" s="55" t="s">
        <v>208</v>
      </c>
      <c r="D56" s="56">
        <v>3996.36</v>
      </c>
      <c r="E56" s="56"/>
      <c r="F56" s="54">
        <v>0</v>
      </c>
      <c r="G56" s="54">
        <v>97000</v>
      </c>
      <c r="H56" s="54"/>
      <c r="I56" s="57">
        <f t="shared" si="1"/>
        <v>100996.36</v>
      </c>
      <c r="K56" s="32"/>
    </row>
    <row r="57" spans="1:11" s="58" customFormat="1" ht="14.25" customHeight="1" x14ac:dyDescent="0.25">
      <c r="A57" s="55">
        <v>50</v>
      </c>
      <c r="B57" s="11" t="s">
        <v>65</v>
      </c>
      <c r="C57" s="55" t="s">
        <v>209</v>
      </c>
      <c r="D57" s="54">
        <v>190756.84</v>
      </c>
      <c r="E57" s="56"/>
      <c r="F57" s="54">
        <v>0</v>
      </c>
      <c r="G57" s="54">
        <v>0</v>
      </c>
      <c r="H57" s="54"/>
      <c r="I57" s="57">
        <f t="shared" si="1"/>
        <v>190756.84</v>
      </c>
      <c r="K57" s="32"/>
    </row>
    <row r="58" spans="1:11" s="58" customFormat="1" ht="14.25" customHeight="1" x14ac:dyDescent="0.25">
      <c r="A58" s="55">
        <v>51</v>
      </c>
      <c r="B58" s="11" t="s">
        <v>66</v>
      </c>
      <c r="C58" s="55" t="s">
        <v>210</v>
      </c>
      <c r="D58" s="54">
        <v>0</v>
      </c>
      <c r="E58" s="56"/>
      <c r="F58" s="54">
        <v>0</v>
      </c>
      <c r="G58" s="54">
        <v>0</v>
      </c>
      <c r="H58" s="54"/>
      <c r="I58" s="57">
        <f t="shared" si="1"/>
        <v>0</v>
      </c>
      <c r="K58" s="32"/>
    </row>
    <row r="59" spans="1:11" s="58" customFormat="1" ht="14.25" customHeight="1" x14ac:dyDescent="0.25">
      <c r="A59" s="55">
        <v>52</v>
      </c>
      <c r="B59" s="11" t="s">
        <v>67</v>
      </c>
      <c r="C59" s="55" t="s">
        <v>211</v>
      </c>
      <c r="D59" s="54">
        <v>970515</v>
      </c>
      <c r="E59" s="56"/>
      <c r="F59" s="54">
        <v>0</v>
      </c>
      <c r="G59" s="54">
        <v>0</v>
      </c>
      <c r="H59" s="54"/>
      <c r="I59" s="57">
        <f t="shared" si="1"/>
        <v>970515</v>
      </c>
      <c r="K59" s="32"/>
    </row>
    <row r="60" spans="1:11" s="58" customFormat="1" ht="14.25" customHeight="1" x14ac:dyDescent="0.25">
      <c r="A60" s="55">
        <v>53</v>
      </c>
      <c r="B60" s="11" t="s">
        <v>68</v>
      </c>
      <c r="C60" s="55" t="s">
        <v>212</v>
      </c>
      <c r="D60" s="54"/>
      <c r="E60" s="56"/>
      <c r="F60" s="54">
        <v>0</v>
      </c>
      <c r="G60" s="54">
        <v>3540</v>
      </c>
      <c r="H60" s="54"/>
      <c r="I60" s="57">
        <f t="shared" si="1"/>
        <v>3540</v>
      </c>
      <c r="K60" s="32"/>
    </row>
    <row r="61" spans="1:11" s="74" customFormat="1" ht="14.25" customHeight="1" x14ac:dyDescent="0.25">
      <c r="A61" s="69">
        <v>54</v>
      </c>
      <c r="B61" s="70" t="s">
        <v>69</v>
      </c>
      <c r="C61" s="69" t="s">
        <v>189</v>
      </c>
      <c r="D61" s="71"/>
      <c r="E61" s="72"/>
      <c r="F61" s="71"/>
      <c r="G61" s="71">
        <v>265280</v>
      </c>
      <c r="H61" s="71">
        <v>125000</v>
      </c>
      <c r="I61" s="73">
        <f t="shared" si="1"/>
        <v>390280</v>
      </c>
      <c r="K61" s="75"/>
    </row>
    <row r="62" spans="1:11" s="58" customFormat="1" ht="14.25" customHeight="1" x14ac:dyDescent="0.25">
      <c r="A62" s="55">
        <v>55</v>
      </c>
      <c r="B62" s="11" t="s">
        <v>70</v>
      </c>
      <c r="C62" s="55" t="s">
        <v>209</v>
      </c>
      <c r="D62" s="54"/>
      <c r="E62" s="56"/>
      <c r="F62" s="54">
        <v>0</v>
      </c>
      <c r="G62" s="54">
        <f>(47000+30919)</f>
        <v>77919</v>
      </c>
      <c r="H62" s="54"/>
      <c r="I62" s="57">
        <f t="shared" si="1"/>
        <v>77919</v>
      </c>
      <c r="K62" s="32"/>
    </row>
    <row r="63" spans="1:11" s="58" customFormat="1" ht="14.25" customHeight="1" x14ac:dyDescent="0.25">
      <c r="A63" s="55">
        <v>56</v>
      </c>
      <c r="B63" s="11" t="s">
        <v>71</v>
      </c>
      <c r="C63" s="55" t="s">
        <v>213</v>
      </c>
      <c r="D63" s="56">
        <v>1400</v>
      </c>
      <c r="E63" s="56"/>
      <c r="F63" s="54">
        <v>0</v>
      </c>
      <c r="G63" s="54"/>
      <c r="H63" s="54"/>
      <c r="I63" s="57">
        <f t="shared" si="1"/>
        <v>1400</v>
      </c>
      <c r="K63" s="32"/>
    </row>
    <row r="64" spans="1:11" s="58" customFormat="1" ht="14.25" customHeight="1" x14ac:dyDescent="0.25">
      <c r="A64" s="55">
        <v>57</v>
      </c>
      <c r="B64" s="11" t="s">
        <v>72</v>
      </c>
      <c r="C64" s="55" t="s">
        <v>190</v>
      </c>
      <c r="D64" s="54">
        <v>0</v>
      </c>
      <c r="E64" s="56"/>
      <c r="F64" s="54"/>
      <c r="G64" s="54">
        <v>32400</v>
      </c>
      <c r="H64" s="54"/>
      <c r="I64" s="57">
        <f t="shared" si="1"/>
        <v>32400</v>
      </c>
      <c r="K64" s="32"/>
    </row>
    <row r="65" spans="1:11" s="58" customFormat="1" ht="14.25" customHeight="1" x14ac:dyDescent="0.25">
      <c r="A65" s="55">
        <v>58</v>
      </c>
      <c r="B65" s="11" t="s">
        <v>73</v>
      </c>
      <c r="C65" s="55" t="s">
        <v>199</v>
      </c>
      <c r="D65" s="54">
        <v>120000</v>
      </c>
      <c r="E65" s="56"/>
      <c r="F65" s="54">
        <v>0</v>
      </c>
      <c r="G65" s="54">
        <v>0</v>
      </c>
      <c r="H65" s="54"/>
      <c r="I65" s="57">
        <f t="shared" si="1"/>
        <v>120000</v>
      </c>
      <c r="K65" s="32"/>
    </row>
    <row r="66" spans="1:11" s="58" customFormat="1" ht="14.25" customHeight="1" x14ac:dyDescent="0.25">
      <c r="A66" s="55">
        <v>59</v>
      </c>
      <c r="B66" s="11" t="s">
        <v>74</v>
      </c>
      <c r="C66" s="55" t="s">
        <v>189</v>
      </c>
      <c r="D66" s="54">
        <v>29117.16</v>
      </c>
      <c r="E66" s="56"/>
      <c r="F66" s="54">
        <v>0</v>
      </c>
      <c r="G66" s="54"/>
      <c r="H66" s="54"/>
      <c r="I66" s="57">
        <f t="shared" si="1"/>
        <v>29117.16</v>
      </c>
      <c r="K66" s="32"/>
    </row>
    <row r="67" spans="1:11" s="58" customFormat="1" ht="14.25" customHeight="1" x14ac:dyDescent="0.25">
      <c r="A67" s="55">
        <v>60</v>
      </c>
      <c r="B67" s="11" t="s">
        <v>75</v>
      </c>
      <c r="C67" s="55" t="s">
        <v>214</v>
      </c>
      <c r="D67" s="54">
        <v>0</v>
      </c>
      <c r="E67" s="56"/>
      <c r="F67" s="54">
        <v>0</v>
      </c>
      <c r="G67" s="54">
        <v>26645.91</v>
      </c>
      <c r="H67" s="54"/>
      <c r="I67" s="57">
        <f t="shared" si="1"/>
        <v>26645.91</v>
      </c>
      <c r="K67" s="32"/>
    </row>
    <row r="68" spans="1:11" s="58" customFormat="1" ht="14.25" customHeight="1" x14ac:dyDescent="0.25">
      <c r="A68" s="55">
        <v>61</v>
      </c>
      <c r="B68" s="11" t="s">
        <v>76</v>
      </c>
      <c r="C68" s="55" t="s">
        <v>215</v>
      </c>
      <c r="D68" s="54">
        <v>0</v>
      </c>
      <c r="E68" s="56"/>
      <c r="F68" s="54">
        <v>0</v>
      </c>
      <c r="G68" s="54">
        <v>0</v>
      </c>
      <c r="H68" s="54"/>
      <c r="I68" s="57">
        <f t="shared" si="1"/>
        <v>0</v>
      </c>
      <c r="K68" s="32"/>
    </row>
    <row r="69" spans="1:11" s="58" customFormat="1" ht="14.25" customHeight="1" x14ac:dyDescent="0.25">
      <c r="A69" s="55">
        <v>62</v>
      </c>
      <c r="B69" s="11" t="s">
        <v>77</v>
      </c>
      <c r="C69" s="55"/>
      <c r="D69" s="54">
        <v>0</v>
      </c>
      <c r="E69" s="56"/>
      <c r="F69" s="54">
        <v>0</v>
      </c>
      <c r="G69" s="54">
        <v>0</v>
      </c>
      <c r="H69" s="54"/>
      <c r="I69" s="57">
        <f t="shared" si="1"/>
        <v>0</v>
      </c>
      <c r="K69" s="32"/>
    </row>
    <row r="70" spans="1:11" s="58" customFormat="1" ht="14.25" customHeight="1" x14ac:dyDescent="0.25">
      <c r="A70" s="55">
        <v>63</v>
      </c>
      <c r="B70" s="11" t="s">
        <v>78</v>
      </c>
      <c r="C70" s="55" t="s">
        <v>203</v>
      </c>
      <c r="D70" s="54">
        <v>0</v>
      </c>
      <c r="E70" s="56"/>
      <c r="F70" s="54"/>
      <c r="G70" s="54">
        <v>187302.19</v>
      </c>
      <c r="H70" s="54">
        <v>45124.38</v>
      </c>
      <c r="I70" s="57">
        <f t="shared" si="1"/>
        <v>232426.57</v>
      </c>
      <c r="K70" s="32"/>
    </row>
    <row r="71" spans="1:11" s="58" customFormat="1" ht="14.25" customHeight="1" x14ac:dyDescent="0.25">
      <c r="A71" s="55">
        <v>64</v>
      </c>
      <c r="B71" s="11" t="s">
        <v>79</v>
      </c>
      <c r="C71" s="55" t="s">
        <v>179</v>
      </c>
      <c r="D71" s="54">
        <v>0</v>
      </c>
      <c r="E71" s="56"/>
      <c r="F71" s="54">
        <v>0</v>
      </c>
      <c r="G71" s="54">
        <f>(31500+ 41500+41040)</f>
        <v>114040</v>
      </c>
      <c r="H71" s="54">
        <v>19500</v>
      </c>
      <c r="I71" s="57">
        <f t="shared" si="1"/>
        <v>133540</v>
      </c>
      <c r="K71" s="32"/>
    </row>
    <row r="72" spans="1:11" s="58" customFormat="1" ht="14.25" customHeight="1" x14ac:dyDescent="0.25">
      <c r="A72" s="55">
        <v>65</v>
      </c>
      <c r="B72" s="11" t="s">
        <v>80</v>
      </c>
      <c r="C72" s="55" t="s">
        <v>216</v>
      </c>
      <c r="D72" s="54">
        <v>0</v>
      </c>
      <c r="E72" s="56"/>
      <c r="F72" s="54">
        <v>0</v>
      </c>
      <c r="G72" s="54">
        <v>118760</v>
      </c>
      <c r="H72" s="54">
        <f>(82300+2750+1125+900+1125+1125)</f>
        <v>89325</v>
      </c>
      <c r="I72" s="57">
        <f t="shared" si="1"/>
        <v>208085</v>
      </c>
      <c r="K72" s="32"/>
    </row>
    <row r="73" spans="1:11" s="58" customFormat="1" ht="14.25" customHeight="1" x14ac:dyDescent="0.25">
      <c r="A73" s="55">
        <v>66</v>
      </c>
      <c r="B73" s="11" t="s">
        <v>81</v>
      </c>
      <c r="C73" s="55" t="s">
        <v>201</v>
      </c>
      <c r="D73" s="54">
        <v>158000</v>
      </c>
      <c r="E73" s="56"/>
      <c r="F73" s="54">
        <v>0</v>
      </c>
      <c r="G73" s="54"/>
      <c r="H73" s="54"/>
      <c r="I73" s="57">
        <f t="shared" ref="I73:I104" si="2">SUM(D73+E73+F73+G73+H73)</f>
        <v>158000</v>
      </c>
      <c r="K73" s="32"/>
    </row>
    <row r="74" spans="1:11" s="58" customFormat="1" ht="14.25" customHeight="1" x14ac:dyDescent="0.25">
      <c r="A74" s="55">
        <v>67</v>
      </c>
      <c r="B74" s="11" t="s">
        <v>82</v>
      </c>
      <c r="C74" s="55" t="s">
        <v>203</v>
      </c>
      <c r="D74" s="54">
        <v>220975</v>
      </c>
      <c r="E74" s="56"/>
      <c r="F74" s="54">
        <v>0</v>
      </c>
      <c r="G74" s="54"/>
      <c r="H74" s="54"/>
      <c r="I74" s="57">
        <f t="shared" si="2"/>
        <v>220975</v>
      </c>
      <c r="K74" s="32"/>
    </row>
    <row r="75" spans="1:11" s="58" customFormat="1" ht="14.25" customHeight="1" x14ac:dyDescent="0.25">
      <c r="A75" s="55">
        <v>68</v>
      </c>
      <c r="B75" s="11" t="s">
        <v>83</v>
      </c>
      <c r="C75" s="55" t="s">
        <v>217</v>
      </c>
      <c r="D75" s="54">
        <v>5392.6</v>
      </c>
      <c r="E75" s="56"/>
      <c r="F75" s="54">
        <v>0</v>
      </c>
      <c r="G75" s="54">
        <v>0</v>
      </c>
      <c r="H75" s="54"/>
      <c r="I75" s="57">
        <f t="shared" si="2"/>
        <v>5392.6</v>
      </c>
      <c r="K75" s="32"/>
    </row>
    <row r="76" spans="1:11" s="58" customFormat="1" ht="14.25" customHeight="1" x14ac:dyDescent="0.25">
      <c r="A76" s="55">
        <v>69</v>
      </c>
      <c r="B76" s="11" t="s">
        <v>84</v>
      </c>
      <c r="C76" s="55" t="s">
        <v>190</v>
      </c>
      <c r="D76" s="54"/>
      <c r="E76" s="56"/>
      <c r="F76" s="54">
        <v>0</v>
      </c>
      <c r="G76" s="54">
        <v>0</v>
      </c>
      <c r="H76" s="54"/>
      <c r="I76" s="57">
        <f t="shared" si="2"/>
        <v>0</v>
      </c>
      <c r="K76" s="32"/>
    </row>
    <row r="77" spans="1:11" s="58" customFormat="1" ht="14.25" customHeight="1" x14ac:dyDescent="0.25">
      <c r="A77" s="55">
        <v>70</v>
      </c>
      <c r="B77" s="11" t="s">
        <v>85</v>
      </c>
      <c r="C77" s="55" t="s">
        <v>183</v>
      </c>
      <c r="D77" s="54">
        <v>0</v>
      </c>
      <c r="E77" s="56"/>
      <c r="F77" s="54">
        <v>0</v>
      </c>
      <c r="G77" s="54">
        <v>0</v>
      </c>
      <c r="H77" s="54"/>
      <c r="I77" s="57">
        <f t="shared" si="2"/>
        <v>0</v>
      </c>
      <c r="K77" s="32"/>
    </row>
    <row r="78" spans="1:11" s="58" customFormat="1" ht="14.25" customHeight="1" x14ac:dyDescent="0.25">
      <c r="A78" s="55">
        <v>71</v>
      </c>
      <c r="B78" s="11" t="s">
        <v>86</v>
      </c>
      <c r="C78" s="55" t="s">
        <v>218</v>
      </c>
      <c r="D78" s="54">
        <v>2199.9899999999998</v>
      </c>
      <c r="E78" s="56"/>
      <c r="F78" s="54">
        <v>0</v>
      </c>
      <c r="G78" s="54">
        <v>0</v>
      </c>
      <c r="H78" s="54"/>
      <c r="I78" s="57">
        <f t="shared" si="2"/>
        <v>2199.9899999999998</v>
      </c>
      <c r="K78" s="32"/>
    </row>
    <row r="79" spans="1:11" s="58" customFormat="1" ht="14.25" customHeight="1" x14ac:dyDescent="0.25">
      <c r="A79" s="55">
        <v>72</v>
      </c>
      <c r="B79" s="11" t="s">
        <v>87</v>
      </c>
      <c r="C79" s="55" t="s">
        <v>179</v>
      </c>
      <c r="D79" s="54">
        <v>140820</v>
      </c>
      <c r="E79" s="56"/>
      <c r="F79" s="54">
        <v>0</v>
      </c>
      <c r="G79" s="54">
        <v>0</v>
      </c>
      <c r="H79" s="54"/>
      <c r="I79" s="57">
        <f t="shared" si="2"/>
        <v>140820</v>
      </c>
      <c r="K79" s="32"/>
    </row>
    <row r="80" spans="1:11" s="58" customFormat="1" ht="14.25" customHeight="1" x14ac:dyDescent="0.25">
      <c r="A80" s="55">
        <v>73</v>
      </c>
      <c r="B80" s="11" t="s">
        <v>88</v>
      </c>
      <c r="C80" s="55" t="s">
        <v>189</v>
      </c>
      <c r="D80" s="54">
        <v>0</v>
      </c>
      <c r="E80" s="56"/>
      <c r="F80" s="54">
        <v>0</v>
      </c>
      <c r="G80" s="54">
        <v>649384.1</v>
      </c>
      <c r="H80" s="54">
        <v>135000</v>
      </c>
      <c r="I80" s="57">
        <f t="shared" si="2"/>
        <v>784384.1</v>
      </c>
      <c r="K80" s="32"/>
    </row>
    <row r="81" spans="1:11" s="58" customFormat="1" ht="14.25" customHeight="1" x14ac:dyDescent="0.25">
      <c r="A81" s="55">
        <v>74</v>
      </c>
      <c r="B81" s="11" t="s">
        <v>89</v>
      </c>
      <c r="C81" s="55" t="s">
        <v>219</v>
      </c>
      <c r="D81" s="54">
        <v>0</v>
      </c>
      <c r="E81" s="56"/>
      <c r="F81" s="54">
        <v>369850</v>
      </c>
      <c r="G81" s="54"/>
      <c r="H81" s="54"/>
      <c r="I81" s="57">
        <f t="shared" si="2"/>
        <v>369850</v>
      </c>
      <c r="K81" s="32"/>
    </row>
    <row r="82" spans="1:11" s="58" customFormat="1" ht="14.25" customHeight="1" x14ac:dyDescent="0.25">
      <c r="A82" s="55">
        <v>75</v>
      </c>
      <c r="B82" s="11" t="s">
        <v>90</v>
      </c>
      <c r="C82" s="55" t="s">
        <v>210</v>
      </c>
      <c r="D82" s="54">
        <v>0</v>
      </c>
      <c r="E82" s="56"/>
      <c r="F82" s="54">
        <v>0</v>
      </c>
      <c r="G82" s="54">
        <v>143700</v>
      </c>
      <c r="H82" s="54"/>
      <c r="I82" s="57">
        <f t="shared" si="2"/>
        <v>143700</v>
      </c>
      <c r="K82" s="32"/>
    </row>
    <row r="83" spans="1:11" s="58" customFormat="1" ht="14.25" customHeight="1" x14ac:dyDescent="0.25">
      <c r="A83" s="55">
        <v>76</v>
      </c>
      <c r="B83" s="11" t="s">
        <v>91</v>
      </c>
      <c r="C83" s="55" t="s">
        <v>220</v>
      </c>
      <c r="D83" s="54">
        <v>3000</v>
      </c>
      <c r="E83" s="56"/>
      <c r="F83" s="54"/>
      <c r="G83" s="54">
        <v>0</v>
      </c>
      <c r="H83" s="54"/>
      <c r="I83" s="57">
        <f t="shared" si="2"/>
        <v>3000</v>
      </c>
      <c r="K83" s="32"/>
    </row>
    <row r="84" spans="1:11" s="58" customFormat="1" ht="14.25" customHeight="1" x14ac:dyDescent="0.25">
      <c r="A84" s="55">
        <v>77</v>
      </c>
      <c r="B84" s="11" t="s">
        <v>92</v>
      </c>
      <c r="C84" s="55" t="s">
        <v>221</v>
      </c>
      <c r="D84" s="54">
        <v>34900.379999999997</v>
      </c>
      <c r="E84" s="56"/>
      <c r="F84" s="54"/>
      <c r="G84" s="54"/>
      <c r="H84" s="54"/>
      <c r="I84" s="57">
        <f t="shared" si="2"/>
        <v>34900.379999999997</v>
      </c>
      <c r="K84" s="32"/>
    </row>
    <row r="85" spans="1:11" s="58" customFormat="1" ht="14.25" customHeight="1" x14ac:dyDescent="0.25">
      <c r="A85" s="55">
        <v>78</v>
      </c>
      <c r="B85" s="11" t="s">
        <v>93</v>
      </c>
      <c r="C85" s="55" t="s">
        <v>189</v>
      </c>
      <c r="D85" s="54"/>
      <c r="E85" s="56"/>
      <c r="F85" s="54">
        <v>0</v>
      </c>
      <c r="G85" s="54">
        <v>207200</v>
      </c>
      <c r="H85" s="54"/>
      <c r="I85" s="57">
        <f t="shared" si="2"/>
        <v>207200</v>
      </c>
      <c r="K85" s="32"/>
    </row>
    <row r="86" spans="1:11" s="58" customFormat="1" ht="14.25" customHeight="1" x14ac:dyDescent="0.25">
      <c r="A86" s="55">
        <v>79</v>
      </c>
      <c r="B86" s="11" t="s">
        <v>94</v>
      </c>
      <c r="C86" s="55" t="s">
        <v>182</v>
      </c>
      <c r="D86" s="54">
        <v>68853</v>
      </c>
      <c r="E86" s="56"/>
      <c r="F86" s="54">
        <v>0</v>
      </c>
      <c r="G86" s="54">
        <v>0</v>
      </c>
      <c r="H86" s="54"/>
      <c r="I86" s="57">
        <f t="shared" si="2"/>
        <v>68853</v>
      </c>
      <c r="K86" s="32"/>
    </row>
    <row r="87" spans="1:11" s="58" customFormat="1" ht="14.25" customHeight="1" x14ac:dyDescent="0.25">
      <c r="A87" s="55">
        <v>80</v>
      </c>
      <c r="B87" s="11" t="s">
        <v>95</v>
      </c>
      <c r="C87" s="55" t="s">
        <v>222</v>
      </c>
      <c r="D87" s="54">
        <v>105320.16</v>
      </c>
      <c r="E87" s="56"/>
      <c r="F87" s="54">
        <v>0</v>
      </c>
      <c r="G87" s="54"/>
      <c r="H87" s="54"/>
      <c r="I87" s="57">
        <f t="shared" si="2"/>
        <v>105320.16</v>
      </c>
      <c r="K87" s="32"/>
    </row>
    <row r="88" spans="1:11" s="58" customFormat="1" ht="14.25" customHeight="1" x14ac:dyDescent="0.25">
      <c r="A88" s="55">
        <v>81</v>
      </c>
      <c r="B88" s="11" t="s">
        <v>96</v>
      </c>
      <c r="C88" s="55" t="s">
        <v>189</v>
      </c>
      <c r="D88" s="54">
        <v>107700</v>
      </c>
      <c r="E88" s="56"/>
      <c r="F88" s="54"/>
      <c r="G88" s="54">
        <v>0</v>
      </c>
      <c r="H88" s="54"/>
      <c r="I88" s="57">
        <f t="shared" si="2"/>
        <v>107700</v>
      </c>
      <c r="K88" s="32"/>
    </row>
    <row r="89" spans="1:11" s="58" customFormat="1" ht="14.25" customHeight="1" x14ac:dyDescent="0.25">
      <c r="A89" s="55">
        <v>82</v>
      </c>
      <c r="B89" s="11" t="s">
        <v>97</v>
      </c>
      <c r="C89" s="59" t="s">
        <v>223</v>
      </c>
      <c r="D89" s="54"/>
      <c r="E89" s="56"/>
      <c r="F89" s="54">
        <v>0</v>
      </c>
      <c r="G89" s="54">
        <v>72000</v>
      </c>
      <c r="H89" s="54"/>
      <c r="I89" s="57">
        <f t="shared" si="2"/>
        <v>72000</v>
      </c>
      <c r="K89" s="32"/>
    </row>
    <row r="90" spans="1:11" s="58" customFormat="1" ht="14.25" customHeight="1" x14ac:dyDescent="0.25">
      <c r="A90" s="55">
        <v>83</v>
      </c>
      <c r="B90" s="11" t="s">
        <v>98</v>
      </c>
      <c r="C90" s="55" t="s">
        <v>189</v>
      </c>
      <c r="D90" s="54">
        <v>154500</v>
      </c>
      <c r="E90" s="56"/>
      <c r="F90" s="54">
        <v>0</v>
      </c>
      <c r="G90" s="54">
        <v>0</v>
      </c>
      <c r="H90" s="54"/>
      <c r="I90" s="57">
        <f t="shared" si="2"/>
        <v>154500</v>
      </c>
      <c r="K90" s="32"/>
    </row>
    <row r="91" spans="1:11" s="58" customFormat="1" ht="14.25" customHeight="1" x14ac:dyDescent="0.25">
      <c r="A91" s="55">
        <v>84</v>
      </c>
      <c r="B91" s="11" t="s">
        <v>99</v>
      </c>
      <c r="C91" s="55" t="s">
        <v>195</v>
      </c>
      <c r="D91" s="54">
        <v>40500.49</v>
      </c>
      <c r="E91" s="56"/>
      <c r="F91" s="54">
        <v>0</v>
      </c>
      <c r="G91" s="54"/>
      <c r="H91" s="54"/>
      <c r="I91" s="57">
        <f t="shared" si="2"/>
        <v>40500.49</v>
      </c>
      <c r="K91" s="32"/>
    </row>
    <row r="92" spans="1:11" s="58" customFormat="1" ht="14.25" customHeight="1" x14ac:dyDescent="0.25">
      <c r="A92" s="55">
        <v>85</v>
      </c>
      <c r="B92" s="11" t="s">
        <v>100</v>
      </c>
      <c r="C92" s="55" t="s">
        <v>189</v>
      </c>
      <c r="D92" s="54">
        <v>0</v>
      </c>
      <c r="E92" s="56"/>
      <c r="F92" s="54">
        <v>0</v>
      </c>
      <c r="G92" s="54">
        <v>427511.6</v>
      </c>
      <c r="H92" s="54">
        <f>(147360+163835+45310)</f>
        <v>356505</v>
      </c>
      <c r="I92" s="57">
        <f t="shared" si="2"/>
        <v>784016.6</v>
      </c>
      <c r="K92" s="32"/>
    </row>
    <row r="93" spans="1:11" s="58" customFormat="1" ht="14.25" customHeight="1" x14ac:dyDescent="0.25">
      <c r="A93" s="55">
        <v>86</v>
      </c>
      <c r="B93" s="11" t="s">
        <v>101</v>
      </c>
      <c r="C93" s="55" t="s">
        <v>189</v>
      </c>
      <c r="D93" s="54">
        <v>0</v>
      </c>
      <c r="E93" s="56"/>
      <c r="F93" s="54">
        <v>0</v>
      </c>
      <c r="G93" s="54">
        <v>212625</v>
      </c>
      <c r="H93" s="54">
        <v>139650</v>
      </c>
      <c r="I93" s="57">
        <f t="shared" si="2"/>
        <v>352275</v>
      </c>
      <c r="K93" s="32"/>
    </row>
    <row r="94" spans="1:11" s="58" customFormat="1" ht="14.25" customHeight="1" x14ac:dyDescent="0.25">
      <c r="A94" s="55">
        <v>87</v>
      </c>
      <c r="B94" s="11" t="s">
        <v>102</v>
      </c>
      <c r="C94" s="55" t="s">
        <v>224</v>
      </c>
      <c r="D94" s="54">
        <v>0</v>
      </c>
      <c r="E94" s="56"/>
      <c r="F94" s="54">
        <v>0</v>
      </c>
      <c r="G94" s="54">
        <v>97899.61</v>
      </c>
      <c r="H94" s="54"/>
      <c r="I94" s="57">
        <f t="shared" si="2"/>
        <v>97899.61</v>
      </c>
      <c r="K94" s="32"/>
    </row>
    <row r="95" spans="1:11" s="58" customFormat="1" ht="14.25" customHeight="1" x14ac:dyDescent="0.25">
      <c r="A95" s="55">
        <v>88</v>
      </c>
      <c r="B95" s="11" t="s">
        <v>103</v>
      </c>
      <c r="C95" s="55" t="s">
        <v>189</v>
      </c>
      <c r="D95" s="54">
        <v>155510.20000000001</v>
      </c>
      <c r="E95" s="50"/>
      <c r="F95" s="54">
        <v>313381</v>
      </c>
      <c r="G95" s="54"/>
      <c r="H95" s="54"/>
      <c r="I95" s="57">
        <f t="shared" si="2"/>
        <v>468891.2</v>
      </c>
      <c r="K95" s="32"/>
    </row>
    <row r="96" spans="1:11" s="58" customFormat="1" ht="14.25" customHeight="1" x14ac:dyDescent="0.25">
      <c r="A96" s="55">
        <v>89</v>
      </c>
      <c r="B96" s="11" t="s">
        <v>104</v>
      </c>
      <c r="C96" s="55" t="s">
        <v>189</v>
      </c>
      <c r="D96" s="54">
        <v>238266.12</v>
      </c>
      <c r="E96" s="50"/>
      <c r="F96" s="54"/>
      <c r="G96" s="54"/>
      <c r="H96" s="54"/>
      <c r="I96" s="57">
        <f t="shared" si="2"/>
        <v>238266.12</v>
      </c>
      <c r="K96" s="32"/>
    </row>
    <row r="97" spans="1:11" s="58" customFormat="1" ht="14.25" customHeight="1" x14ac:dyDescent="0.25">
      <c r="A97" s="55">
        <v>90</v>
      </c>
      <c r="B97" s="11" t="s">
        <v>105</v>
      </c>
      <c r="C97" s="55" t="s">
        <v>181</v>
      </c>
      <c r="D97" s="54"/>
      <c r="E97" s="50"/>
      <c r="F97" s="54"/>
      <c r="G97" s="54">
        <f>(229978.46+128696.7)</f>
        <v>358675.16</v>
      </c>
      <c r="H97" s="54"/>
      <c r="I97" s="57">
        <f t="shared" si="2"/>
        <v>358675.16</v>
      </c>
      <c r="K97" s="32"/>
    </row>
    <row r="98" spans="1:11" s="58" customFormat="1" ht="14.25" customHeight="1" x14ac:dyDescent="0.25">
      <c r="A98" s="55">
        <v>91</v>
      </c>
      <c r="B98" s="11" t="s">
        <v>106</v>
      </c>
      <c r="C98" s="55" t="s">
        <v>225</v>
      </c>
      <c r="D98" s="54"/>
      <c r="E98" s="50"/>
      <c r="F98" s="54">
        <v>0</v>
      </c>
      <c r="G98" s="54">
        <v>203800</v>
      </c>
      <c r="H98" s="54"/>
      <c r="I98" s="57">
        <f t="shared" si="2"/>
        <v>203800</v>
      </c>
      <c r="K98" s="32"/>
    </row>
    <row r="99" spans="1:11" s="58" customFormat="1" ht="14.25" customHeight="1" x14ac:dyDescent="0.25">
      <c r="A99" s="55">
        <v>92</v>
      </c>
      <c r="B99" s="11" t="s">
        <v>107</v>
      </c>
      <c r="C99" s="55" t="s">
        <v>226</v>
      </c>
      <c r="D99" s="54"/>
      <c r="E99" s="50"/>
      <c r="F99" s="54">
        <v>0</v>
      </c>
      <c r="G99" s="54">
        <f>(401970+140815+3750)</f>
        <v>546535</v>
      </c>
      <c r="H99" s="54"/>
      <c r="I99" s="57">
        <f t="shared" si="2"/>
        <v>546535</v>
      </c>
      <c r="K99" s="32"/>
    </row>
    <row r="100" spans="1:11" s="58" customFormat="1" ht="14.25" customHeight="1" x14ac:dyDescent="0.25">
      <c r="A100" s="55">
        <v>93</v>
      </c>
      <c r="B100" s="11" t="s">
        <v>108</v>
      </c>
      <c r="C100" s="55" t="s">
        <v>185</v>
      </c>
      <c r="D100" s="54"/>
      <c r="E100" s="50"/>
      <c r="F100" s="54">
        <v>0</v>
      </c>
      <c r="G100" s="54">
        <f>(746200+23000)</f>
        <v>769200</v>
      </c>
      <c r="H100" s="54">
        <f>(23000+2300)</f>
        <v>25300</v>
      </c>
      <c r="I100" s="57">
        <f t="shared" si="2"/>
        <v>794500</v>
      </c>
      <c r="K100" s="32"/>
    </row>
    <row r="101" spans="1:11" s="58" customFormat="1" ht="14.25" customHeight="1" x14ac:dyDescent="0.25">
      <c r="A101" s="55">
        <v>94</v>
      </c>
      <c r="B101" s="11" t="s">
        <v>109</v>
      </c>
      <c r="C101" s="55" t="s">
        <v>227</v>
      </c>
      <c r="D101" s="54">
        <v>1371191.2</v>
      </c>
      <c r="E101" s="50"/>
      <c r="F101" s="54">
        <v>0</v>
      </c>
      <c r="G101" s="54"/>
      <c r="H101" s="54"/>
      <c r="I101" s="57">
        <f t="shared" si="2"/>
        <v>1371191.2</v>
      </c>
      <c r="K101" s="32"/>
    </row>
    <row r="102" spans="1:11" s="58" customFormat="1" ht="14.25" customHeight="1" x14ac:dyDescent="0.25">
      <c r="A102" s="55">
        <v>95</v>
      </c>
      <c r="B102" s="11" t="s">
        <v>110</v>
      </c>
      <c r="C102" s="55" t="s">
        <v>189</v>
      </c>
      <c r="D102" s="50">
        <v>84544</v>
      </c>
      <c r="E102" s="50"/>
      <c r="F102" s="54">
        <v>0</v>
      </c>
      <c r="G102" s="54"/>
      <c r="H102" s="54"/>
      <c r="I102" s="57">
        <f t="shared" si="2"/>
        <v>84544</v>
      </c>
      <c r="K102" s="32"/>
    </row>
    <row r="103" spans="1:11" s="58" customFormat="1" ht="14.25" customHeight="1" x14ac:dyDescent="0.25">
      <c r="A103" s="55">
        <v>96</v>
      </c>
      <c r="B103" s="11" t="s">
        <v>111</v>
      </c>
      <c r="C103" s="55" t="s">
        <v>189</v>
      </c>
      <c r="D103" s="54">
        <v>3400.05</v>
      </c>
      <c r="E103" s="50"/>
      <c r="F103" s="54">
        <v>0</v>
      </c>
      <c r="G103" s="54">
        <v>0</v>
      </c>
      <c r="H103" s="54"/>
      <c r="I103" s="57">
        <f t="shared" si="2"/>
        <v>3400.05</v>
      </c>
      <c r="K103" s="32"/>
    </row>
    <row r="104" spans="1:11" s="58" customFormat="1" ht="14.25" customHeight="1" x14ac:dyDescent="0.25">
      <c r="A104" s="55">
        <v>97</v>
      </c>
      <c r="B104" s="11" t="s">
        <v>112</v>
      </c>
      <c r="C104" s="55" t="s">
        <v>228</v>
      </c>
      <c r="D104" s="54">
        <v>0</v>
      </c>
      <c r="E104" s="50"/>
      <c r="F104" s="54">
        <v>0</v>
      </c>
      <c r="G104" s="54">
        <v>0</v>
      </c>
      <c r="H104" s="54"/>
      <c r="I104" s="57">
        <f t="shared" si="2"/>
        <v>0</v>
      </c>
      <c r="K104" s="32"/>
    </row>
    <row r="105" spans="1:11" s="58" customFormat="1" ht="14.25" customHeight="1" x14ac:dyDescent="0.25">
      <c r="A105" s="55">
        <v>98</v>
      </c>
      <c r="B105" s="11" t="s">
        <v>113</v>
      </c>
      <c r="C105" s="55" t="s">
        <v>208</v>
      </c>
      <c r="D105" s="54">
        <v>188100</v>
      </c>
      <c r="E105" s="50"/>
      <c r="F105" s="54">
        <v>0</v>
      </c>
      <c r="G105" s="54">
        <v>0</v>
      </c>
      <c r="H105" s="54"/>
      <c r="I105" s="57">
        <f t="shared" ref="I105:I136" si="3">SUM(D105+E105+F105+G105+H105)</f>
        <v>188100</v>
      </c>
      <c r="K105" s="32"/>
    </row>
    <row r="106" spans="1:11" s="58" customFormat="1" ht="14.25" customHeight="1" x14ac:dyDescent="0.25">
      <c r="A106" s="55">
        <v>99</v>
      </c>
      <c r="B106" s="11" t="s">
        <v>114</v>
      </c>
      <c r="C106" s="55" t="s">
        <v>189</v>
      </c>
      <c r="D106" s="54">
        <v>0</v>
      </c>
      <c r="E106" s="50"/>
      <c r="F106" s="54">
        <v>0</v>
      </c>
      <c r="G106" s="54">
        <v>660456.5</v>
      </c>
      <c r="H106" s="54">
        <f>(158600+144400)</f>
        <v>303000</v>
      </c>
      <c r="I106" s="57">
        <f t="shared" si="3"/>
        <v>963456.5</v>
      </c>
      <c r="K106" s="32"/>
    </row>
    <row r="107" spans="1:11" s="58" customFormat="1" ht="14.25" customHeight="1" x14ac:dyDescent="0.25">
      <c r="A107" s="55">
        <v>100</v>
      </c>
      <c r="B107" s="11" t="s">
        <v>115</v>
      </c>
      <c r="C107" s="55" t="s">
        <v>229</v>
      </c>
      <c r="D107" s="54">
        <v>0</v>
      </c>
      <c r="E107" s="50"/>
      <c r="F107" s="54">
        <v>0</v>
      </c>
      <c r="G107" s="54">
        <v>0</v>
      </c>
      <c r="H107" s="54"/>
      <c r="I107" s="57">
        <f t="shared" si="3"/>
        <v>0</v>
      </c>
      <c r="K107" s="32"/>
    </row>
    <row r="108" spans="1:11" s="58" customFormat="1" ht="14.25" customHeight="1" x14ac:dyDescent="0.25">
      <c r="A108" s="55">
        <v>101</v>
      </c>
      <c r="B108" s="11" t="s">
        <v>116</v>
      </c>
      <c r="C108" s="55" t="s">
        <v>189</v>
      </c>
      <c r="D108" s="54">
        <v>0</v>
      </c>
      <c r="E108" s="50"/>
      <c r="F108" s="54">
        <v>0</v>
      </c>
      <c r="G108" s="54">
        <v>1399691.8</v>
      </c>
      <c r="H108" s="54"/>
      <c r="I108" s="57">
        <f t="shared" si="3"/>
        <v>1399691.8</v>
      </c>
      <c r="K108" s="32"/>
    </row>
    <row r="109" spans="1:11" s="58" customFormat="1" ht="14.25" customHeight="1" x14ac:dyDescent="0.25">
      <c r="A109" s="55">
        <v>102</v>
      </c>
      <c r="B109" s="11" t="s">
        <v>117</v>
      </c>
      <c r="C109" s="55" t="s">
        <v>230</v>
      </c>
      <c r="D109" s="54">
        <v>0</v>
      </c>
      <c r="E109" s="50"/>
      <c r="F109" s="54">
        <v>0</v>
      </c>
      <c r="G109" s="54">
        <v>149560.28</v>
      </c>
      <c r="H109" s="54"/>
      <c r="I109" s="57">
        <f t="shared" si="3"/>
        <v>149560.28</v>
      </c>
      <c r="K109" s="32"/>
    </row>
    <row r="110" spans="1:11" s="58" customFormat="1" ht="14.25" customHeight="1" x14ac:dyDescent="0.25">
      <c r="A110" s="55">
        <v>103</v>
      </c>
      <c r="B110" s="11" t="s">
        <v>118</v>
      </c>
      <c r="C110" s="55" t="s">
        <v>228</v>
      </c>
      <c r="D110" s="54">
        <v>2300461.92</v>
      </c>
      <c r="E110" s="50"/>
      <c r="F110" s="54">
        <v>0</v>
      </c>
      <c r="G110" s="54"/>
      <c r="H110" s="54"/>
      <c r="I110" s="57">
        <f t="shared" si="3"/>
        <v>2300461.92</v>
      </c>
      <c r="K110" s="32"/>
    </row>
    <row r="111" spans="1:11" s="58" customFormat="1" ht="14.25" customHeight="1" x14ac:dyDescent="0.25">
      <c r="A111" s="55">
        <v>104</v>
      </c>
      <c r="B111" s="11" t="s">
        <v>119</v>
      </c>
      <c r="C111" s="55" t="s">
        <v>231</v>
      </c>
      <c r="D111" s="54">
        <v>28020</v>
      </c>
      <c r="E111" s="50"/>
      <c r="F111" s="54">
        <v>0</v>
      </c>
      <c r="G111" s="54"/>
      <c r="H111" s="54"/>
      <c r="I111" s="57">
        <f t="shared" si="3"/>
        <v>28020</v>
      </c>
      <c r="K111" s="32"/>
    </row>
    <row r="112" spans="1:11" s="58" customFormat="1" ht="14.25" customHeight="1" x14ac:dyDescent="0.25">
      <c r="A112" s="55">
        <v>105</v>
      </c>
      <c r="B112" s="11" t="s">
        <v>120</v>
      </c>
      <c r="C112" s="55"/>
      <c r="D112" s="54">
        <v>0</v>
      </c>
      <c r="E112" s="50"/>
      <c r="F112" s="54">
        <v>0</v>
      </c>
      <c r="G112" s="54">
        <v>0</v>
      </c>
      <c r="H112" s="54"/>
      <c r="I112" s="57">
        <f t="shared" si="3"/>
        <v>0</v>
      </c>
      <c r="K112" s="32"/>
    </row>
    <row r="113" spans="1:12" s="58" customFormat="1" ht="14.25" customHeight="1" x14ac:dyDescent="0.25">
      <c r="A113" s="55">
        <v>106</v>
      </c>
      <c r="B113" s="11" t="s">
        <v>121</v>
      </c>
      <c r="C113" s="55" t="s">
        <v>232</v>
      </c>
      <c r="D113" s="54">
        <v>130224.8</v>
      </c>
      <c r="E113" s="50"/>
      <c r="F113" s="54">
        <v>0</v>
      </c>
      <c r="G113" s="54">
        <f>(990569+162840)</f>
        <v>1153409</v>
      </c>
      <c r="H113" s="54"/>
      <c r="I113" s="57">
        <f t="shared" si="3"/>
        <v>1283633.8</v>
      </c>
      <c r="K113" s="32"/>
    </row>
    <row r="114" spans="1:12" s="58" customFormat="1" ht="14.25" customHeight="1" x14ac:dyDescent="0.25">
      <c r="A114" s="55">
        <v>107</v>
      </c>
      <c r="B114" s="11" t="s">
        <v>122</v>
      </c>
      <c r="C114" s="55" t="s">
        <v>177</v>
      </c>
      <c r="D114" s="54">
        <v>327450</v>
      </c>
      <c r="E114" s="50"/>
      <c r="F114" s="54">
        <v>0</v>
      </c>
      <c r="G114" s="54">
        <v>0</v>
      </c>
      <c r="H114" s="54"/>
      <c r="I114" s="57">
        <f t="shared" si="3"/>
        <v>327450</v>
      </c>
      <c r="K114" s="32"/>
    </row>
    <row r="115" spans="1:12" s="58" customFormat="1" ht="14.25" customHeight="1" x14ac:dyDescent="0.25">
      <c r="A115" s="55">
        <v>108</v>
      </c>
      <c r="B115" s="11" t="s">
        <v>123</v>
      </c>
      <c r="C115" s="55" t="s">
        <v>177</v>
      </c>
      <c r="D115" s="54">
        <v>362225</v>
      </c>
      <c r="E115" s="50"/>
      <c r="F115" s="54">
        <v>0</v>
      </c>
      <c r="G115" s="54"/>
      <c r="H115" s="54"/>
      <c r="I115" s="57">
        <f t="shared" si="3"/>
        <v>362225</v>
      </c>
      <c r="K115" s="32"/>
    </row>
    <row r="116" spans="1:12" s="58" customFormat="1" ht="14.25" customHeight="1" x14ac:dyDescent="0.25">
      <c r="A116" s="55">
        <v>109</v>
      </c>
      <c r="B116" s="11" t="s">
        <v>124</v>
      </c>
      <c r="C116" s="55" t="s">
        <v>233</v>
      </c>
      <c r="D116" s="54">
        <v>945019.5</v>
      </c>
      <c r="E116" s="50"/>
      <c r="F116" s="54">
        <v>0</v>
      </c>
      <c r="G116" s="54">
        <v>0</v>
      </c>
      <c r="H116" s="54"/>
      <c r="I116" s="57">
        <f t="shared" si="3"/>
        <v>945019.5</v>
      </c>
      <c r="K116" s="32"/>
    </row>
    <row r="117" spans="1:12" s="58" customFormat="1" ht="14.25" customHeight="1" x14ac:dyDescent="0.25">
      <c r="A117" s="55">
        <v>110</v>
      </c>
      <c r="B117" s="11" t="s">
        <v>125</v>
      </c>
      <c r="C117" s="55" t="s">
        <v>195</v>
      </c>
      <c r="D117" s="54">
        <v>3923368.7</v>
      </c>
      <c r="E117" s="50"/>
      <c r="F117" s="54">
        <v>0</v>
      </c>
      <c r="G117" s="54"/>
      <c r="H117" s="54"/>
      <c r="I117" s="57">
        <f t="shared" si="3"/>
        <v>3923368.7</v>
      </c>
      <c r="K117" s="32"/>
    </row>
    <row r="118" spans="1:12" s="58" customFormat="1" ht="14.25" customHeight="1" x14ac:dyDescent="0.25">
      <c r="A118" s="55">
        <v>111</v>
      </c>
      <c r="B118" s="11" t="s">
        <v>126</v>
      </c>
      <c r="C118" s="55" t="s">
        <v>189</v>
      </c>
      <c r="D118" s="54">
        <v>0</v>
      </c>
      <c r="E118" s="50"/>
      <c r="F118" s="54">
        <v>0</v>
      </c>
      <c r="G118" s="54">
        <v>805235.7</v>
      </c>
      <c r="H118" s="54">
        <f>(114300.7+156900)</f>
        <v>271200.7</v>
      </c>
      <c r="I118" s="57">
        <f t="shared" si="3"/>
        <v>1076436.3999999999</v>
      </c>
      <c r="K118" s="32"/>
      <c r="L118" s="60"/>
    </row>
    <row r="119" spans="1:12" s="58" customFormat="1" ht="14.25" customHeight="1" x14ac:dyDescent="0.25">
      <c r="A119" s="55">
        <v>112</v>
      </c>
      <c r="B119" s="11" t="s">
        <v>127</v>
      </c>
      <c r="C119" s="55" t="s">
        <v>234</v>
      </c>
      <c r="D119" s="54">
        <v>0</v>
      </c>
      <c r="E119" s="50"/>
      <c r="F119" s="54">
        <v>0</v>
      </c>
      <c r="G119" s="54">
        <v>97069.72</v>
      </c>
      <c r="H119" s="54"/>
      <c r="I119" s="57">
        <f t="shared" si="3"/>
        <v>97069.72</v>
      </c>
      <c r="K119" s="32"/>
    </row>
    <row r="120" spans="1:12" s="58" customFormat="1" ht="14.25" customHeight="1" x14ac:dyDescent="0.25">
      <c r="A120" s="55">
        <v>113</v>
      </c>
      <c r="B120" s="11" t="s">
        <v>128</v>
      </c>
      <c r="C120" s="55" t="s">
        <v>235</v>
      </c>
      <c r="D120" s="54">
        <v>0</v>
      </c>
      <c r="E120" s="50"/>
      <c r="F120" s="54">
        <v>0</v>
      </c>
      <c r="G120" s="54">
        <v>124329.70999999999</v>
      </c>
      <c r="H120" s="54">
        <f>(64500+26750.6)</f>
        <v>91250.6</v>
      </c>
      <c r="I120" s="57">
        <f t="shared" si="3"/>
        <v>215580.31</v>
      </c>
      <c r="K120" s="32"/>
    </row>
    <row r="121" spans="1:12" s="58" customFormat="1" ht="14.25" customHeight="1" x14ac:dyDescent="0.25">
      <c r="A121" s="55">
        <v>114</v>
      </c>
      <c r="B121" s="11" t="s">
        <v>129</v>
      </c>
      <c r="C121" s="55" t="s">
        <v>236</v>
      </c>
      <c r="D121" s="54">
        <v>668400</v>
      </c>
      <c r="E121" s="50"/>
      <c r="F121" s="54">
        <v>0</v>
      </c>
      <c r="G121" s="54">
        <v>44000</v>
      </c>
      <c r="H121" s="54"/>
      <c r="I121" s="57">
        <f t="shared" si="3"/>
        <v>712400</v>
      </c>
      <c r="K121" s="32"/>
    </row>
    <row r="122" spans="1:12" s="58" customFormat="1" ht="14.25" customHeight="1" x14ac:dyDescent="0.25">
      <c r="A122" s="55">
        <v>115</v>
      </c>
      <c r="B122" s="11" t="s">
        <v>130</v>
      </c>
      <c r="C122" s="55" t="s">
        <v>178</v>
      </c>
      <c r="D122" s="54">
        <v>0</v>
      </c>
      <c r="E122" s="50"/>
      <c r="F122" s="54">
        <v>0</v>
      </c>
      <c r="G122" s="54"/>
      <c r="H122" s="54"/>
      <c r="I122" s="57">
        <f t="shared" si="3"/>
        <v>0</v>
      </c>
      <c r="K122" s="32"/>
    </row>
    <row r="123" spans="1:12" s="58" customFormat="1" ht="14.25" customHeight="1" x14ac:dyDescent="0.25">
      <c r="A123" s="55">
        <v>116</v>
      </c>
      <c r="B123" s="11" t="s">
        <v>131</v>
      </c>
      <c r="C123" s="55" t="s">
        <v>186</v>
      </c>
      <c r="D123" s="54">
        <v>0</v>
      </c>
      <c r="E123" s="50"/>
      <c r="F123" s="54">
        <v>0</v>
      </c>
      <c r="G123" s="54">
        <v>708738.29999999993</v>
      </c>
      <c r="H123" s="54"/>
      <c r="I123" s="57">
        <f t="shared" si="3"/>
        <v>708738.29999999993</v>
      </c>
      <c r="K123" s="32"/>
    </row>
    <row r="124" spans="1:12" s="58" customFormat="1" ht="14.25" customHeight="1" x14ac:dyDescent="0.25">
      <c r="A124" s="55">
        <v>117</v>
      </c>
      <c r="B124" s="11" t="s">
        <v>132</v>
      </c>
      <c r="C124" s="55" t="s">
        <v>189</v>
      </c>
      <c r="D124" s="54">
        <v>0</v>
      </c>
      <c r="E124" s="50"/>
      <c r="F124" s="54">
        <v>0</v>
      </c>
      <c r="G124" s="54">
        <v>0</v>
      </c>
      <c r="H124" s="54">
        <v>118892.5</v>
      </c>
      <c r="I124" s="57">
        <f t="shared" si="3"/>
        <v>118892.5</v>
      </c>
      <c r="K124" s="32"/>
    </row>
    <row r="125" spans="1:12" s="58" customFormat="1" ht="14.25" customHeight="1" x14ac:dyDescent="0.25">
      <c r="A125" s="55">
        <v>118</v>
      </c>
      <c r="B125" s="11" t="s">
        <v>133</v>
      </c>
      <c r="C125" s="55" t="s">
        <v>189</v>
      </c>
      <c r="D125" s="54">
        <v>0</v>
      </c>
      <c r="E125" s="50"/>
      <c r="F125" s="54">
        <v>0</v>
      </c>
      <c r="G125" s="54">
        <f>(146500+162160+152550+155496.32+158850+121136.32)</f>
        <v>896692.64000000013</v>
      </c>
      <c r="H125" s="54">
        <f>(70190+38400+162694)</f>
        <v>271284</v>
      </c>
      <c r="I125" s="57">
        <f t="shared" si="3"/>
        <v>1167976.6400000001</v>
      </c>
      <c r="K125" s="32"/>
    </row>
    <row r="126" spans="1:12" s="58" customFormat="1" ht="14.25" customHeight="1" x14ac:dyDescent="0.25">
      <c r="A126" s="55">
        <v>119</v>
      </c>
      <c r="B126" s="11" t="s">
        <v>134</v>
      </c>
      <c r="C126" s="55" t="s">
        <v>210</v>
      </c>
      <c r="D126" s="54">
        <v>141141</v>
      </c>
      <c r="E126" s="50"/>
      <c r="F126" s="54"/>
      <c r="G126" s="54">
        <v>0</v>
      </c>
      <c r="H126" s="54"/>
      <c r="I126" s="57">
        <f t="shared" si="3"/>
        <v>141141</v>
      </c>
      <c r="K126" s="32"/>
    </row>
    <row r="127" spans="1:12" s="58" customFormat="1" ht="14.25" customHeight="1" x14ac:dyDescent="0.25">
      <c r="A127" s="55">
        <v>120</v>
      </c>
      <c r="B127" s="11" t="s">
        <v>135</v>
      </c>
      <c r="C127" s="55" t="s">
        <v>189</v>
      </c>
      <c r="D127" s="54">
        <v>136930.20000000001</v>
      </c>
      <c r="E127" s="50"/>
      <c r="F127" s="54">
        <v>0</v>
      </c>
      <c r="G127" s="54">
        <v>0</v>
      </c>
      <c r="H127" s="54"/>
      <c r="I127" s="57">
        <f t="shared" si="3"/>
        <v>136930.20000000001</v>
      </c>
      <c r="K127" s="32"/>
    </row>
    <row r="128" spans="1:12" s="58" customFormat="1" ht="14.25" customHeight="1" x14ac:dyDescent="0.25">
      <c r="A128" s="55">
        <v>121</v>
      </c>
      <c r="B128" s="11" t="s">
        <v>136</v>
      </c>
      <c r="C128" s="55" t="s">
        <v>232</v>
      </c>
      <c r="D128" s="54">
        <v>0</v>
      </c>
      <c r="E128" s="50"/>
      <c r="F128" s="54">
        <v>0</v>
      </c>
      <c r="G128" s="54">
        <v>0</v>
      </c>
      <c r="H128" s="54"/>
      <c r="I128" s="57">
        <f t="shared" si="3"/>
        <v>0</v>
      </c>
      <c r="K128" s="32"/>
    </row>
    <row r="129" spans="1:11" s="58" customFormat="1" ht="14.25" customHeight="1" x14ac:dyDescent="0.25">
      <c r="A129" s="55">
        <v>122</v>
      </c>
      <c r="B129" s="11" t="s">
        <v>137</v>
      </c>
      <c r="C129" s="55" t="s">
        <v>189</v>
      </c>
      <c r="D129" s="54">
        <v>0</v>
      </c>
      <c r="E129" s="50"/>
      <c r="F129" s="54">
        <v>0</v>
      </c>
      <c r="G129" s="54"/>
      <c r="H129" s="54">
        <f>(48920+159600)</f>
        <v>208520</v>
      </c>
      <c r="I129" s="57">
        <f t="shared" si="3"/>
        <v>208520</v>
      </c>
      <c r="K129" s="32"/>
    </row>
    <row r="130" spans="1:11" s="58" customFormat="1" ht="14.25" customHeight="1" x14ac:dyDescent="0.25">
      <c r="A130" s="55">
        <v>123</v>
      </c>
      <c r="B130" s="11" t="s">
        <v>138</v>
      </c>
      <c r="C130" s="55" t="s">
        <v>237</v>
      </c>
      <c r="D130" s="54"/>
      <c r="E130" s="50"/>
      <c r="F130" s="54">
        <v>0</v>
      </c>
      <c r="G130" s="54">
        <v>16520</v>
      </c>
      <c r="H130" s="54"/>
      <c r="I130" s="57">
        <f t="shared" si="3"/>
        <v>16520</v>
      </c>
      <c r="K130" s="32"/>
    </row>
    <row r="131" spans="1:11" s="58" customFormat="1" ht="14.25" customHeight="1" x14ac:dyDescent="0.25">
      <c r="A131" s="55">
        <v>124</v>
      </c>
      <c r="B131" s="11" t="s">
        <v>139</v>
      </c>
      <c r="C131" s="55" t="s">
        <v>238</v>
      </c>
      <c r="D131" s="54">
        <v>0</v>
      </c>
      <c r="E131" s="50"/>
      <c r="F131" s="54">
        <v>0</v>
      </c>
      <c r="G131" s="54">
        <v>47200</v>
      </c>
      <c r="H131" s="54"/>
      <c r="I131" s="57">
        <f t="shared" si="3"/>
        <v>47200</v>
      </c>
      <c r="K131" s="32"/>
    </row>
    <row r="132" spans="1:11" s="58" customFormat="1" ht="14.25" customHeight="1" x14ac:dyDescent="0.25">
      <c r="A132" s="55">
        <v>125</v>
      </c>
      <c r="B132" s="11" t="s">
        <v>140</v>
      </c>
      <c r="C132" s="55" t="s">
        <v>201</v>
      </c>
      <c r="D132" s="54">
        <v>0</v>
      </c>
      <c r="E132" s="50"/>
      <c r="F132" s="54">
        <v>0</v>
      </c>
      <c r="G132" s="54"/>
      <c r="H132" s="54"/>
      <c r="I132" s="57">
        <f t="shared" si="3"/>
        <v>0</v>
      </c>
      <c r="K132" s="32"/>
    </row>
    <row r="133" spans="1:11" s="58" customFormat="1" ht="14.25" customHeight="1" x14ac:dyDescent="0.25">
      <c r="A133" s="55">
        <v>126</v>
      </c>
      <c r="B133" s="11" t="s">
        <v>141</v>
      </c>
      <c r="C133" s="55" t="s">
        <v>189</v>
      </c>
      <c r="D133" s="54">
        <v>0</v>
      </c>
      <c r="E133" s="50"/>
      <c r="F133" s="54">
        <v>0</v>
      </c>
      <c r="G133" s="54"/>
      <c r="H133" s="54"/>
      <c r="I133" s="57">
        <f t="shared" si="3"/>
        <v>0</v>
      </c>
      <c r="K133" s="32"/>
    </row>
    <row r="134" spans="1:11" s="58" customFormat="1" ht="14.25" customHeight="1" x14ac:dyDescent="0.25">
      <c r="A134" s="55">
        <v>127</v>
      </c>
      <c r="B134" s="11" t="s">
        <v>142</v>
      </c>
      <c r="C134" s="55" t="s">
        <v>189</v>
      </c>
      <c r="D134" s="54">
        <v>0</v>
      </c>
      <c r="E134" s="50"/>
      <c r="F134" s="54"/>
      <c r="G134" s="54"/>
      <c r="H134" s="54"/>
      <c r="I134" s="57">
        <f t="shared" si="3"/>
        <v>0</v>
      </c>
      <c r="K134" s="32"/>
    </row>
    <row r="135" spans="1:11" s="58" customFormat="1" ht="14.25" customHeight="1" x14ac:dyDescent="0.25">
      <c r="A135" s="55">
        <v>128</v>
      </c>
      <c r="B135" s="11" t="s">
        <v>143</v>
      </c>
      <c r="C135" s="55" t="s">
        <v>189</v>
      </c>
      <c r="D135" s="54">
        <v>33250</v>
      </c>
      <c r="E135" s="50"/>
      <c r="F135" s="54"/>
      <c r="G135" s="54">
        <v>0</v>
      </c>
      <c r="H135" s="54"/>
      <c r="I135" s="57">
        <f t="shared" si="3"/>
        <v>33250</v>
      </c>
      <c r="K135" s="32"/>
    </row>
    <row r="136" spans="1:11" s="58" customFormat="1" ht="14.25" customHeight="1" x14ac:dyDescent="0.25">
      <c r="A136" s="55">
        <v>129</v>
      </c>
      <c r="B136" s="11" t="s">
        <v>144</v>
      </c>
      <c r="C136" s="55" t="s">
        <v>239</v>
      </c>
      <c r="D136" s="54">
        <v>82270</v>
      </c>
      <c r="E136" s="50"/>
      <c r="F136" s="54"/>
      <c r="G136" s="54">
        <v>0</v>
      </c>
      <c r="H136" s="54"/>
      <c r="I136" s="57">
        <f t="shared" si="3"/>
        <v>82270</v>
      </c>
      <c r="K136" s="32"/>
    </row>
    <row r="137" spans="1:11" s="58" customFormat="1" ht="14.25" customHeight="1" x14ac:dyDescent="0.25">
      <c r="A137" s="55">
        <v>130</v>
      </c>
      <c r="B137" s="11" t="s">
        <v>145</v>
      </c>
      <c r="C137" s="55" t="s">
        <v>189</v>
      </c>
      <c r="D137" s="54"/>
      <c r="E137" s="50"/>
      <c r="F137" s="54">
        <v>0</v>
      </c>
      <c r="G137" s="54">
        <v>0</v>
      </c>
      <c r="H137" s="54"/>
      <c r="I137" s="57">
        <f t="shared" ref="I137:I162" si="4">SUM(D137+E137+F137+G137+H137)</f>
        <v>0</v>
      </c>
      <c r="K137" s="32"/>
    </row>
    <row r="138" spans="1:11" s="58" customFormat="1" ht="14.25" customHeight="1" x14ac:dyDescent="0.25">
      <c r="A138" s="55">
        <v>131</v>
      </c>
      <c r="B138" s="11" t="s">
        <v>146</v>
      </c>
      <c r="C138" s="55" t="s">
        <v>240</v>
      </c>
      <c r="D138" s="54"/>
      <c r="E138" s="50"/>
      <c r="F138" s="54">
        <v>0</v>
      </c>
      <c r="G138" s="54">
        <v>16520</v>
      </c>
      <c r="H138" s="54"/>
      <c r="I138" s="57">
        <f t="shared" si="4"/>
        <v>16520</v>
      </c>
      <c r="K138" s="32"/>
    </row>
    <row r="139" spans="1:11" s="58" customFormat="1" ht="14.25" customHeight="1" x14ac:dyDescent="0.25">
      <c r="A139" s="55">
        <v>132</v>
      </c>
      <c r="B139" s="11" t="s">
        <v>147</v>
      </c>
      <c r="C139" s="55" t="s">
        <v>241</v>
      </c>
      <c r="D139" s="54">
        <v>50504</v>
      </c>
      <c r="E139" s="50"/>
      <c r="F139" s="54">
        <v>0</v>
      </c>
      <c r="G139" s="54"/>
      <c r="H139" s="54"/>
      <c r="I139" s="57">
        <f t="shared" si="4"/>
        <v>50504</v>
      </c>
      <c r="K139" s="32"/>
    </row>
    <row r="140" spans="1:11" s="58" customFormat="1" ht="14.25" customHeight="1" x14ac:dyDescent="0.25">
      <c r="A140" s="55">
        <v>133</v>
      </c>
      <c r="B140" s="11" t="s">
        <v>148</v>
      </c>
      <c r="C140" s="55" t="s">
        <v>242</v>
      </c>
      <c r="D140" s="50">
        <v>2596</v>
      </c>
      <c r="E140" s="50"/>
      <c r="F140" s="54">
        <v>0</v>
      </c>
      <c r="G140" s="54"/>
      <c r="H140" s="54"/>
      <c r="I140" s="57">
        <f t="shared" si="4"/>
        <v>2596</v>
      </c>
      <c r="K140" s="32"/>
    </row>
    <row r="141" spans="1:11" s="58" customFormat="1" ht="14.25" customHeight="1" x14ac:dyDescent="0.25">
      <c r="A141" s="55">
        <v>134</v>
      </c>
      <c r="B141" s="11" t="s">
        <v>149</v>
      </c>
      <c r="C141" s="55"/>
      <c r="D141" s="54">
        <v>0</v>
      </c>
      <c r="E141" s="50"/>
      <c r="F141" s="54">
        <v>0</v>
      </c>
      <c r="G141" s="54">
        <v>0</v>
      </c>
      <c r="H141" s="54"/>
      <c r="I141" s="57">
        <f t="shared" si="4"/>
        <v>0</v>
      </c>
      <c r="K141" s="32"/>
    </row>
    <row r="142" spans="1:11" s="58" customFormat="1" ht="14.25" customHeight="1" x14ac:dyDescent="0.25">
      <c r="A142" s="55">
        <v>135</v>
      </c>
      <c r="B142" s="11" t="s">
        <v>150</v>
      </c>
      <c r="C142" s="55" t="s">
        <v>193</v>
      </c>
      <c r="D142" s="54">
        <v>0</v>
      </c>
      <c r="E142" s="50"/>
      <c r="F142" s="54">
        <v>0</v>
      </c>
      <c r="G142" s="54">
        <v>23600</v>
      </c>
      <c r="H142" s="54"/>
      <c r="I142" s="57">
        <f t="shared" si="4"/>
        <v>23600</v>
      </c>
      <c r="K142" s="32"/>
    </row>
    <row r="143" spans="1:11" s="58" customFormat="1" ht="14.25" customHeight="1" x14ac:dyDescent="0.25">
      <c r="A143" s="55">
        <v>136</v>
      </c>
      <c r="B143" s="11" t="s">
        <v>151</v>
      </c>
      <c r="C143" s="55" t="s">
        <v>239</v>
      </c>
      <c r="D143" s="50">
        <v>738935.46</v>
      </c>
      <c r="E143" s="50"/>
      <c r="F143" s="54">
        <v>0</v>
      </c>
      <c r="G143" s="54">
        <v>0</v>
      </c>
      <c r="H143" s="54"/>
      <c r="I143" s="57">
        <f t="shared" si="4"/>
        <v>738935.46</v>
      </c>
      <c r="K143" s="32"/>
    </row>
    <row r="144" spans="1:11" s="58" customFormat="1" ht="14.25" customHeight="1" x14ac:dyDescent="0.25">
      <c r="A144" s="55">
        <v>137</v>
      </c>
      <c r="B144" s="11" t="s">
        <v>152</v>
      </c>
      <c r="C144" s="55" t="s">
        <v>243</v>
      </c>
      <c r="D144" s="54"/>
      <c r="E144" s="50"/>
      <c r="F144" s="54">
        <v>0</v>
      </c>
      <c r="G144" s="54">
        <v>267860</v>
      </c>
      <c r="H144" s="54"/>
      <c r="I144" s="57">
        <f t="shared" si="4"/>
        <v>267860</v>
      </c>
      <c r="K144" s="32"/>
    </row>
    <row r="145" spans="1:12" s="58" customFormat="1" ht="14.25" customHeight="1" x14ac:dyDescent="0.25">
      <c r="A145" s="55">
        <v>138</v>
      </c>
      <c r="B145" s="11" t="s">
        <v>153</v>
      </c>
      <c r="C145" s="55" t="s">
        <v>189</v>
      </c>
      <c r="D145" s="54"/>
      <c r="E145" s="50"/>
      <c r="F145" s="54">
        <v>0</v>
      </c>
      <c r="G145" s="54"/>
      <c r="H145" s="54"/>
      <c r="I145" s="57">
        <f t="shared" si="4"/>
        <v>0</v>
      </c>
      <c r="K145" s="32"/>
      <c r="L145" s="60"/>
    </row>
    <row r="146" spans="1:12" s="58" customFormat="1" ht="14.25" customHeight="1" x14ac:dyDescent="0.25">
      <c r="A146" s="55">
        <v>139</v>
      </c>
      <c r="B146" s="11" t="s">
        <v>154</v>
      </c>
      <c r="C146" s="55" t="s">
        <v>177</v>
      </c>
      <c r="D146" s="54"/>
      <c r="E146" s="50"/>
      <c r="F146" s="54">
        <v>0</v>
      </c>
      <c r="G146" s="54">
        <v>478010.44</v>
      </c>
      <c r="H146" s="54">
        <v>40626.300000000003</v>
      </c>
      <c r="I146" s="57">
        <f t="shared" si="4"/>
        <v>518636.74</v>
      </c>
      <c r="K146" s="32"/>
    </row>
    <row r="147" spans="1:12" s="58" customFormat="1" ht="14.25" customHeight="1" x14ac:dyDescent="0.25">
      <c r="A147" s="55">
        <v>140</v>
      </c>
      <c r="B147" s="11" t="s">
        <v>155</v>
      </c>
      <c r="C147" s="55" t="s">
        <v>244</v>
      </c>
      <c r="D147" s="54">
        <v>247094</v>
      </c>
      <c r="E147" s="50"/>
      <c r="F147" s="54"/>
      <c r="G147" s="54">
        <v>0</v>
      </c>
      <c r="H147" s="54"/>
      <c r="I147" s="57">
        <f t="shared" si="4"/>
        <v>247094</v>
      </c>
      <c r="K147" s="32"/>
    </row>
    <row r="148" spans="1:12" s="58" customFormat="1" ht="14.25" customHeight="1" x14ac:dyDescent="0.25">
      <c r="A148" s="55">
        <v>141</v>
      </c>
      <c r="B148" s="11" t="s">
        <v>156</v>
      </c>
      <c r="C148" s="55" t="s">
        <v>198</v>
      </c>
      <c r="D148" s="54">
        <v>0</v>
      </c>
      <c r="E148" s="50"/>
      <c r="F148" s="54"/>
      <c r="G148" s="54">
        <f>(9000+86080)</f>
        <v>95080</v>
      </c>
      <c r="H148" s="54">
        <v>131520</v>
      </c>
      <c r="I148" s="57">
        <f t="shared" si="4"/>
        <v>226600</v>
      </c>
      <c r="K148" s="32"/>
    </row>
    <row r="149" spans="1:12" s="58" customFormat="1" ht="14.25" customHeight="1" x14ac:dyDescent="0.25">
      <c r="A149" s="55">
        <v>142</v>
      </c>
      <c r="B149" s="11" t="s">
        <v>157</v>
      </c>
      <c r="C149" s="55" t="s">
        <v>193</v>
      </c>
      <c r="D149" s="54">
        <v>0</v>
      </c>
      <c r="E149" s="50"/>
      <c r="F149" s="54">
        <v>0</v>
      </c>
      <c r="G149" s="54">
        <v>0</v>
      </c>
      <c r="H149" s="54"/>
      <c r="I149" s="57">
        <f t="shared" si="4"/>
        <v>0</v>
      </c>
      <c r="K149" s="32"/>
    </row>
    <row r="150" spans="1:12" s="58" customFormat="1" ht="14.25" customHeight="1" x14ac:dyDescent="0.25">
      <c r="A150" s="55">
        <v>143</v>
      </c>
      <c r="B150" s="11" t="s">
        <v>158</v>
      </c>
      <c r="C150" s="55"/>
      <c r="D150" s="54">
        <v>0</v>
      </c>
      <c r="E150" s="50"/>
      <c r="F150" s="54">
        <v>0</v>
      </c>
      <c r="G150" s="54"/>
      <c r="H150" s="54"/>
      <c r="I150" s="57">
        <f t="shared" si="4"/>
        <v>0</v>
      </c>
      <c r="K150" s="32"/>
    </row>
    <row r="151" spans="1:12" s="58" customFormat="1" ht="14.25" customHeight="1" x14ac:dyDescent="0.25">
      <c r="A151" s="55">
        <v>144</v>
      </c>
      <c r="B151" s="11" t="s">
        <v>159</v>
      </c>
      <c r="C151" s="55"/>
      <c r="D151" s="54">
        <v>0</v>
      </c>
      <c r="E151" s="50"/>
      <c r="F151" s="54">
        <v>0</v>
      </c>
      <c r="G151" s="54">
        <v>0</v>
      </c>
      <c r="H151" s="54"/>
      <c r="I151" s="57">
        <f t="shared" si="4"/>
        <v>0</v>
      </c>
      <c r="K151" s="32"/>
    </row>
    <row r="152" spans="1:12" s="58" customFormat="1" ht="14.25" customHeight="1" x14ac:dyDescent="0.25">
      <c r="A152" s="55">
        <v>145</v>
      </c>
      <c r="B152" s="11" t="s">
        <v>160</v>
      </c>
      <c r="C152" s="55" t="s">
        <v>245</v>
      </c>
      <c r="D152" s="54">
        <v>0</v>
      </c>
      <c r="E152" s="50"/>
      <c r="F152" s="54">
        <v>0</v>
      </c>
      <c r="G152" s="54">
        <v>0</v>
      </c>
      <c r="H152" s="54"/>
      <c r="I152" s="57">
        <f t="shared" si="4"/>
        <v>0</v>
      </c>
      <c r="K152" s="32"/>
    </row>
    <row r="153" spans="1:12" s="58" customFormat="1" ht="14.25" customHeight="1" x14ac:dyDescent="0.25">
      <c r="A153" s="55">
        <v>146</v>
      </c>
      <c r="B153" s="11" t="s">
        <v>161</v>
      </c>
      <c r="C153" s="55" t="s">
        <v>246</v>
      </c>
      <c r="D153" s="54">
        <v>0</v>
      </c>
      <c r="E153" s="50"/>
      <c r="F153" s="54">
        <v>0</v>
      </c>
      <c r="G153" s="54">
        <v>0</v>
      </c>
      <c r="H153" s="54"/>
      <c r="I153" s="57">
        <f t="shared" si="4"/>
        <v>0</v>
      </c>
      <c r="K153" s="32"/>
    </row>
    <row r="154" spans="1:12" s="58" customFormat="1" ht="14.25" customHeight="1" x14ac:dyDescent="0.25">
      <c r="A154" s="55">
        <v>147</v>
      </c>
      <c r="B154" s="11" t="s">
        <v>162</v>
      </c>
      <c r="C154" s="55" t="s">
        <v>247</v>
      </c>
      <c r="D154" s="54">
        <v>0</v>
      </c>
      <c r="E154" s="50"/>
      <c r="F154" s="54">
        <v>18585</v>
      </c>
      <c r="G154" s="54">
        <v>138240</v>
      </c>
      <c r="H154" s="54"/>
      <c r="I154" s="57">
        <f t="shared" si="4"/>
        <v>156825</v>
      </c>
      <c r="K154" s="32"/>
    </row>
    <row r="155" spans="1:12" s="58" customFormat="1" ht="14.25" customHeight="1" x14ac:dyDescent="0.25">
      <c r="A155" s="55">
        <v>148</v>
      </c>
      <c r="B155" s="11" t="s">
        <v>163</v>
      </c>
      <c r="C155" s="55" t="s">
        <v>248</v>
      </c>
      <c r="D155" s="54">
        <v>0</v>
      </c>
      <c r="E155" s="50"/>
      <c r="F155" s="54">
        <v>0</v>
      </c>
      <c r="G155" s="54">
        <v>57761</v>
      </c>
      <c r="H155" s="54"/>
      <c r="I155" s="57">
        <f t="shared" si="4"/>
        <v>57761</v>
      </c>
      <c r="K155" s="32"/>
    </row>
    <row r="156" spans="1:12" s="58" customFormat="1" ht="14.25" customHeight="1" x14ac:dyDescent="0.25">
      <c r="A156" s="55">
        <v>149</v>
      </c>
      <c r="B156" s="11" t="s">
        <v>164</v>
      </c>
      <c r="C156" s="55" t="s">
        <v>249</v>
      </c>
      <c r="D156" s="54">
        <v>0</v>
      </c>
      <c r="E156" s="50"/>
      <c r="F156" s="54"/>
      <c r="G156" s="54">
        <v>210875</v>
      </c>
      <c r="H156" s="54"/>
      <c r="I156" s="57">
        <f t="shared" si="4"/>
        <v>210875</v>
      </c>
      <c r="K156" s="32"/>
    </row>
    <row r="157" spans="1:12" s="58" customFormat="1" ht="14.25" customHeight="1" x14ac:dyDescent="0.25">
      <c r="A157" s="55">
        <v>150</v>
      </c>
      <c r="B157" s="11" t="s">
        <v>165</v>
      </c>
      <c r="C157" s="55" t="s">
        <v>250</v>
      </c>
      <c r="D157" s="54">
        <v>0</v>
      </c>
      <c r="E157" s="50"/>
      <c r="F157" s="54">
        <v>0</v>
      </c>
      <c r="G157" s="54">
        <v>0</v>
      </c>
      <c r="H157" s="54"/>
      <c r="I157" s="57">
        <f t="shared" si="4"/>
        <v>0</v>
      </c>
      <c r="K157" s="32"/>
    </row>
    <row r="158" spans="1:12" s="58" customFormat="1" ht="14.25" customHeight="1" x14ac:dyDescent="0.25">
      <c r="A158" s="55">
        <v>151</v>
      </c>
      <c r="B158" s="11" t="s">
        <v>166</v>
      </c>
      <c r="C158" s="55" t="s">
        <v>189</v>
      </c>
      <c r="D158" s="54">
        <v>0</v>
      </c>
      <c r="E158" s="50"/>
      <c r="F158" s="54">
        <v>0</v>
      </c>
      <c r="G158" s="54">
        <v>571248.69999999995</v>
      </c>
      <c r="H158" s="54"/>
      <c r="I158" s="57">
        <f t="shared" si="4"/>
        <v>571248.69999999995</v>
      </c>
      <c r="K158" s="32"/>
    </row>
    <row r="159" spans="1:12" s="58" customFormat="1" ht="14.25" customHeight="1" x14ac:dyDescent="0.25">
      <c r="A159" s="55">
        <v>152</v>
      </c>
      <c r="B159" s="11" t="s">
        <v>167</v>
      </c>
      <c r="C159" s="55" t="s">
        <v>251</v>
      </c>
      <c r="D159" s="54">
        <v>0</v>
      </c>
      <c r="E159" s="50"/>
      <c r="F159" s="54">
        <v>0</v>
      </c>
      <c r="G159" s="54">
        <v>106926</v>
      </c>
      <c r="H159" s="54"/>
      <c r="I159" s="57">
        <f t="shared" si="4"/>
        <v>106926</v>
      </c>
      <c r="K159" s="32"/>
    </row>
    <row r="160" spans="1:12" s="58" customFormat="1" ht="14.25" customHeight="1" x14ac:dyDescent="0.25">
      <c r="A160" s="55">
        <v>153</v>
      </c>
      <c r="B160" s="11" t="s">
        <v>168</v>
      </c>
      <c r="C160" s="55" t="s">
        <v>252</v>
      </c>
      <c r="D160" s="54">
        <v>0</v>
      </c>
      <c r="E160" s="50"/>
      <c r="F160" s="54">
        <v>0</v>
      </c>
      <c r="G160" s="54"/>
      <c r="H160" s="54"/>
      <c r="I160" s="57">
        <f t="shared" si="4"/>
        <v>0</v>
      </c>
      <c r="K160" s="32"/>
    </row>
    <row r="161" spans="1:11" s="58" customFormat="1" ht="14.25" customHeight="1" x14ac:dyDescent="0.25">
      <c r="A161" s="55">
        <v>154</v>
      </c>
      <c r="B161" s="11" t="s">
        <v>169</v>
      </c>
      <c r="C161" s="55" t="s">
        <v>253</v>
      </c>
      <c r="D161" s="54">
        <v>0</v>
      </c>
      <c r="E161" s="50"/>
      <c r="F161" s="54">
        <v>0</v>
      </c>
      <c r="G161" s="54">
        <v>44375</v>
      </c>
      <c r="H161" s="54"/>
      <c r="I161" s="57">
        <f t="shared" si="4"/>
        <v>44375</v>
      </c>
      <c r="K161" s="32"/>
    </row>
    <row r="162" spans="1:11" s="58" customFormat="1" ht="14.25" customHeight="1" x14ac:dyDescent="0.25">
      <c r="A162" s="55">
        <v>155</v>
      </c>
      <c r="B162" s="11" t="s">
        <v>170</v>
      </c>
      <c r="C162" s="55" t="s">
        <v>254</v>
      </c>
      <c r="D162" s="54">
        <v>0</v>
      </c>
      <c r="E162" s="50"/>
      <c r="F162" s="54">
        <v>0</v>
      </c>
      <c r="G162" s="54">
        <v>45904</v>
      </c>
      <c r="H162" s="54"/>
      <c r="I162" s="57">
        <f t="shared" si="4"/>
        <v>45904</v>
      </c>
      <c r="K162" s="32"/>
    </row>
    <row r="163" spans="1:11" s="58" customFormat="1" ht="14.25" customHeight="1" x14ac:dyDescent="0.25">
      <c r="A163" s="55">
        <v>156</v>
      </c>
      <c r="B163" s="11" t="s">
        <v>264</v>
      </c>
      <c r="C163" s="55"/>
      <c r="D163" s="54"/>
      <c r="E163" s="50"/>
      <c r="F163" s="54"/>
      <c r="G163" s="54"/>
      <c r="H163" s="54"/>
      <c r="I163" s="57"/>
      <c r="K163" s="32"/>
    </row>
    <row r="164" spans="1:11" s="58" customFormat="1" ht="14.25" customHeight="1" x14ac:dyDescent="0.25">
      <c r="A164" s="55">
        <v>157</v>
      </c>
      <c r="B164" s="11" t="s">
        <v>171</v>
      </c>
      <c r="C164" s="55" t="s">
        <v>255</v>
      </c>
      <c r="D164" s="54">
        <v>0</v>
      </c>
      <c r="E164" s="50"/>
      <c r="F164" s="54">
        <v>0</v>
      </c>
      <c r="G164" s="54">
        <v>165200</v>
      </c>
      <c r="H164" s="54"/>
      <c r="I164" s="57">
        <f t="shared" ref="I164:I171" si="5">SUM(D164+E164+F164+G164+H164)</f>
        <v>165200</v>
      </c>
      <c r="K164" s="32"/>
    </row>
    <row r="165" spans="1:11" s="58" customFormat="1" ht="14.25" customHeight="1" x14ac:dyDescent="0.25">
      <c r="A165" s="55">
        <v>158</v>
      </c>
      <c r="B165" s="11" t="s">
        <v>172</v>
      </c>
      <c r="C165" s="55" t="s">
        <v>256</v>
      </c>
      <c r="D165" s="54">
        <v>0</v>
      </c>
      <c r="E165" s="50"/>
      <c r="F165" s="54">
        <v>0</v>
      </c>
      <c r="G165" s="54">
        <f>(163925.6+140110)</f>
        <v>304035.59999999998</v>
      </c>
      <c r="H165" s="54">
        <f>(163050+96570+126742)</f>
        <v>386362</v>
      </c>
      <c r="I165" s="57">
        <f t="shared" si="5"/>
        <v>690397.6</v>
      </c>
      <c r="K165" s="32"/>
    </row>
    <row r="166" spans="1:11" s="58" customFormat="1" ht="14.25" customHeight="1" x14ac:dyDescent="0.25">
      <c r="A166" s="55">
        <v>159</v>
      </c>
      <c r="B166" s="11" t="s">
        <v>258</v>
      </c>
      <c r="C166" s="55" t="s">
        <v>259</v>
      </c>
      <c r="D166" s="54">
        <v>0</v>
      </c>
      <c r="E166" s="51"/>
      <c r="F166" s="53"/>
      <c r="G166" s="47">
        <v>360630.42</v>
      </c>
      <c r="H166" s="47"/>
      <c r="I166" s="57">
        <f t="shared" si="5"/>
        <v>360630.42</v>
      </c>
      <c r="K166" s="32"/>
    </row>
    <row r="167" spans="1:11" s="58" customFormat="1" ht="14.25" customHeight="1" x14ac:dyDescent="0.25">
      <c r="A167" s="55">
        <v>160</v>
      </c>
      <c r="B167" s="11" t="s">
        <v>260</v>
      </c>
      <c r="C167" s="55" t="s">
        <v>261</v>
      </c>
      <c r="D167" s="39"/>
      <c r="E167" s="51"/>
      <c r="F167" s="53"/>
      <c r="G167" s="47">
        <v>264000</v>
      </c>
      <c r="H167" s="47"/>
      <c r="I167" s="57">
        <f t="shared" si="5"/>
        <v>264000</v>
      </c>
      <c r="K167" s="32"/>
    </row>
    <row r="168" spans="1:11" s="58" customFormat="1" ht="14.25" customHeight="1" x14ac:dyDescent="0.25">
      <c r="A168" s="55">
        <v>161</v>
      </c>
      <c r="B168" s="44" t="s">
        <v>265</v>
      </c>
      <c r="C168" s="55" t="s">
        <v>189</v>
      </c>
      <c r="D168" s="39"/>
      <c r="E168" s="51"/>
      <c r="F168" s="53"/>
      <c r="G168" s="47"/>
      <c r="H168" s="47">
        <v>22000</v>
      </c>
      <c r="I168" s="57">
        <f t="shared" si="5"/>
        <v>22000</v>
      </c>
      <c r="K168" s="32"/>
    </row>
    <row r="169" spans="1:11" s="58" customFormat="1" ht="14.25" customHeight="1" x14ac:dyDescent="0.25">
      <c r="A169" s="55">
        <v>162</v>
      </c>
      <c r="B169" s="11" t="s">
        <v>266</v>
      </c>
      <c r="C169" s="55" t="s">
        <v>267</v>
      </c>
      <c r="D169" s="39"/>
      <c r="E169" s="34"/>
      <c r="F169" s="53"/>
      <c r="G169" s="47">
        <v>57584</v>
      </c>
      <c r="H169" s="47"/>
      <c r="I169" s="57">
        <f t="shared" si="5"/>
        <v>57584</v>
      </c>
      <c r="K169" s="32"/>
    </row>
    <row r="170" spans="1:11" s="58" customFormat="1" ht="14.25" customHeight="1" x14ac:dyDescent="0.25">
      <c r="A170" s="55">
        <v>163</v>
      </c>
      <c r="B170" s="11" t="s">
        <v>270</v>
      </c>
      <c r="C170" s="55" t="s">
        <v>271</v>
      </c>
      <c r="D170" s="39"/>
      <c r="E170" s="34"/>
      <c r="F170" s="53"/>
      <c r="G170" s="47">
        <v>10030</v>
      </c>
      <c r="H170" s="47"/>
      <c r="I170" s="57">
        <f t="shared" si="5"/>
        <v>10030</v>
      </c>
      <c r="K170" s="32"/>
    </row>
    <row r="171" spans="1:11" x14ac:dyDescent="0.25">
      <c r="A171" s="12"/>
      <c r="B171" s="11"/>
      <c r="C171" s="10"/>
      <c r="D171" s="18">
        <v>0</v>
      </c>
      <c r="E171" s="26"/>
      <c r="F171" s="9"/>
      <c r="G171" s="9"/>
      <c r="H171" s="9"/>
      <c r="I171" s="31">
        <f t="shared" si="5"/>
        <v>0</v>
      </c>
      <c r="K171" s="22"/>
    </row>
    <row r="172" spans="1:11" ht="18.75" x14ac:dyDescent="0.3">
      <c r="A172" s="77" t="s">
        <v>5</v>
      </c>
      <c r="B172" s="78"/>
      <c r="C172" s="78"/>
      <c r="D172" s="35">
        <f t="shared" ref="D172:I172" si="6">SUM(D8:D171)</f>
        <v>19150527.310000002</v>
      </c>
      <c r="E172" s="37">
        <f t="shared" si="6"/>
        <v>0</v>
      </c>
      <c r="F172" s="36">
        <f t="shared" si="6"/>
        <v>843757.14</v>
      </c>
      <c r="G172" s="38">
        <f t="shared" si="6"/>
        <v>19878790.920000006</v>
      </c>
      <c r="H172" s="38">
        <f t="shared" si="6"/>
        <v>4003895.31</v>
      </c>
      <c r="I172" s="8">
        <f t="shared" si="6"/>
        <v>43876970.680000015</v>
      </c>
    </row>
    <row r="173" spans="1:11" x14ac:dyDescent="0.25">
      <c r="D173" s="21"/>
    </row>
    <row r="174" spans="1:11" ht="28.5" x14ac:dyDescent="0.45">
      <c r="A174" s="7"/>
      <c r="B174" s="6"/>
    </row>
    <row r="178" spans="1:8" ht="15.75" x14ac:dyDescent="0.25">
      <c r="B178" s="5" t="s">
        <v>4</v>
      </c>
      <c r="C178" s="1" t="s">
        <v>3</v>
      </c>
      <c r="F178" t="s">
        <v>2</v>
      </c>
    </row>
    <row r="179" spans="1:8" x14ac:dyDescent="0.25">
      <c r="A179" s="79"/>
      <c r="B179" s="79"/>
      <c r="C179" s="79"/>
      <c r="D179" s="79"/>
      <c r="E179" s="79"/>
      <c r="F179" s="79"/>
      <c r="G179" s="79"/>
      <c r="H179" s="19"/>
    </row>
    <row r="180" spans="1:8" x14ac:dyDescent="0.25">
      <c r="A180" s="79"/>
      <c r="B180" s="79"/>
      <c r="C180" s="79"/>
      <c r="D180" s="79"/>
      <c r="E180" s="79"/>
      <c r="F180" s="79"/>
      <c r="G180" s="79"/>
      <c r="H180" s="19"/>
    </row>
    <row r="181" spans="1:8" x14ac:dyDescent="0.25">
      <c r="A181" s="3"/>
      <c r="B181" s="4"/>
      <c r="C181" s="4"/>
      <c r="D181" s="80"/>
      <c r="E181" s="80"/>
      <c r="F181" s="80"/>
      <c r="G181" s="80"/>
      <c r="H181" s="20"/>
    </row>
    <row r="182" spans="1:8" x14ac:dyDescent="0.25">
      <c r="A182" s="3"/>
      <c r="B182" s="2" t="s">
        <v>1</v>
      </c>
      <c r="C182" s="2" t="s">
        <v>0</v>
      </c>
      <c r="D182" s="76" t="s">
        <v>263</v>
      </c>
      <c r="E182" s="76"/>
      <c r="F182" s="76"/>
      <c r="G182" s="76"/>
      <c r="H182" s="1"/>
    </row>
  </sheetData>
  <mergeCells count="4">
    <mergeCell ref="D182:G182"/>
    <mergeCell ref="A172:C172"/>
    <mergeCell ref="A179:G180"/>
    <mergeCell ref="D181:G181"/>
  </mergeCells>
  <pageMargins left="0.70866141732283472" right="0.70866141732283472" top="0.74803149606299213" bottom="0.74803149606299213" header="0.31496062992125984" footer="0.31496062992125984"/>
  <pageSetup scale="54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Mercedes A. Acevedo</cp:lastModifiedBy>
  <cp:lastPrinted>2022-11-25T19:23:21Z</cp:lastPrinted>
  <dcterms:created xsi:type="dcterms:W3CDTF">2022-04-28T15:08:26Z</dcterms:created>
  <dcterms:modified xsi:type="dcterms:W3CDTF">2022-12-06T15:23:12Z</dcterms:modified>
</cp:coreProperties>
</file>