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PRESUPUESTO\2023\EJECUCION DEL PRESUPUESTO EXCEL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5" i="2" l="1"/>
  <c r="K25" i="2" l="1"/>
  <c r="K85" i="2"/>
  <c r="K35" i="2"/>
  <c r="K37" i="2"/>
  <c r="K55" i="2"/>
  <c r="K75" i="2"/>
  <c r="K31" i="2"/>
  <c r="K27" i="2"/>
  <c r="K26" i="2"/>
  <c r="J85" i="2" l="1"/>
  <c r="J37" i="2"/>
  <c r="J25" i="2"/>
  <c r="J75" i="2"/>
  <c r="J55" i="2"/>
  <c r="J34" i="2"/>
  <c r="J33" i="2"/>
  <c r="J31" i="2"/>
  <c r="I85" i="2" l="1"/>
  <c r="I35" i="2"/>
  <c r="I25" i="2"/>
  <c r="I37" i="2"/>
  <c r="I27" i="2"/>
  <c r="I31" i="2"/>
  <c r="I75" i="2"/>
  <c r="H85" i="2" l="1"/>
  <c r="G85" i="2"/>
  <c r="G75" i="2" l="1"/>
  <c r="G13" i="2"/>
  <c r="G35" i="2"/>
  <c r="G27" i="2"/>
  <c r="G37" i="2"/>
  <c r="F37" i="2" l="1"/>
  <c r="F85" i="2"/>
  <c r="E37" i="2"/>
  <c r="F57" i="2"/>
  <c r="E35" i="2" l="1"/>
  <c r="E85" i="2" s="1"/>
  <c r="D75" i="2" l="1"/>
  <c r="D37" i="2"/>
  <c r="D35" i="2"/>
  <c r="D26" i="2"/>
  <c r="D85" i="2" s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M85" i="2"/>
  <c r="N85" i="2"/>
  <c r="C38" i="2" l="1"/>
  <c r="C85" i="2" s="1"/>
  <c r="O85" i="2" l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<sst xmlns="http://schemas.openxmlformats.org/spreadsheetml/2006/main" count="101" uniqueCount="101">
  <si>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</si>
  <si>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</si>
  <si>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</si>
  <si>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</si>
  <si>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</si>
  <si>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</si>
  <si>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</si>
  <si>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</si>
  <si>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</si>
  <si>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</si>
  <si>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</si>
  <si>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</si>
  <si>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</si>
  <si>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</si>
  <si>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</si>
  <si>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</si>
  <si>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</si>
  <si>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</si>
  <si>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</si>
  <si>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</si>
  <si>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</si>
  <si>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</si>
  <si>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</si>
  <si>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</si>
  <si>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</si>
  <si>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</si>
  <si>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</si>
  <si>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</si>
  <si>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</si>
  <si>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</si>
  <si>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</si>
  <si>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</si>
  <si>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</si>
  <si>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</si>
  <si>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</si>
  <si>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</si>
  <si>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</si>
  <si>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</si>
  <si>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</si>
  <si>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</si>
  <si>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</si>
  <si>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</si>
  <si>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</si>
  <si>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</si>
  <si>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</si>
  <si>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</si>
  <si>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</si>
  <si>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</si>
  <si>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</si>
  <si>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</si>
  <si>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</si>
  <si>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</si>
  <si>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</si>
  <si>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</si>
  <si>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</si>
  <si>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</si>
  <si>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</si>
  <si>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</si>
  <si>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</si>
  <si>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</si>
  <si>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</si>
  <si>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</si>
  <si>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</si>
  <si>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</si>
  <si>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</si>
  <si>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</si>
  <si>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</si>
  <si>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</si>
  <si>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</si>
  <si>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</si>
  <si>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</si>
  <si>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</si>
  <si>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</si>
  <si>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</si>
  <si>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</si>
  <si>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</si>
  <si>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</si>
  <si>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</si>
  <si>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</si>
  <si>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</si>
  <si>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</si>
  <si>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</si>
  <si>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</si>
  <si>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</si>
  <si>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</si>
  <si>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</si>
  <si>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</si>
  <si>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</si>
  <si>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</si>
  <si>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</si>
  <si>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</si>
  <si>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</si>
  <si>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</si>
  <si>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</si>
  <si>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</si>
  <si>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</si>
  <si>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</si>
  <si>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                                             Año 2023</t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</si>
  <si>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</si>
  <si>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</si>
  <si>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r>
      <t xml:space="preserve">Licda. Mercedes Acevedo Ciprian                                      </t>
    </r>
    <r>
      <rPr>
        <b/>
        <sz val="14"/>
        <color theme="1"/>
        <rFont val="Calibri"/>
        <family val="2"/>
        <scheme val="minor"/>
      </rPr>
      <t xml:space="preserve"> Contadora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</si>
</sst>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1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43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39" fontId="17" fillId="0" borderId="0" xfId="2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1" fillId="0" borderId="0" xfId="1" applyFont="1" applyAlignment="1">
      <alignment horizontal="right"/>
    </xf>
    <xf numFmtId="43" fontId="1" fillId="0" borderId="0" xfId="1" applyFont="1"/>
    <xf numFmtId="43" fontId="22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2</xdr:row>
      <xdr:rowOff>182562</xdr:rowOff>
    </xdr:from>
    <xdr:to>
      <xdr:col>15</xdr:col>
      <xdr:colOff>512157</xdr:colOff>
      <xdr:row>6</xdr:row>
      <xdr:rowOff>2702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80375" y="277812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85" zoomScale="93" zoomScaleNormal="93" workbookViewId="0">
      <selection activeCell="A93" sqref="A93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hidden="1" customWidth="1"/>
    <col min="6" max="6" width="17.28515625" style="34" hidden="1" customWidth="1"/>
    <col min="7" max="7" width="23.140625" hidden="1" customWidth="1"/>
    <col min="8" max="8" width="20.140625" hidden="1" customWidth="1"/>
    <col min="9" max="11" width="17.28515625" style="34" hidden="1" customWidth="1"/>
    <col min="12" max="12" width="17.28515625" style="34" bestFit="1" customWidth="1"/>
    <col min="13" max="14" width="17.28515625" hidden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1" t="s">
        <v>91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7" ht="21" customHeight="1" x14ac:dyDescent="0.25">
      <c r="A4" s="53" t="s">
        <v>98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17" ht="15.75" x14ac:dyDescent="0.25">
      <c r="A5" s="58" t="s">
        <v>97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</row>
    <row r="6" spans="1:17" ht="15.75" customHeight="1" x14ac:dyDescent="0.25">
      <c r="A6" s="60" t="s">
        <v>99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17" ht="15.75" customHeight="1" x14ac:dyDescent="0.25">
      <c r="A7" s="47" t="s">
        <v>92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9" spans="1:17" ht="25.5" customHeight="1" x14ac:dyDescent="0.25">
      <c r="A9" s="55" t="s">
        <v>63</v>
      </c>
      <c r="B9" s="56" t="s">
        <v>96</v>
      </c>
      <c r="C9" s="56" t="s">
        <v>87</v>
      </c>
      <c r="D9" s="48" t="s">
        <v>86</v>
      </c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50"/>
    </row>
    <row r="10" spans="1:17" x14ac:dyDescent="0.25">
      <c r="A10" s="55"/>
      <c r="B10" s="57"/>
      <c r="C10" s="57"/>
      <c r="D10" s="2" t="s">
        <v>74</v>
      </c>
      <c r="E10" s="2" t="s">
        <v>75</v>
      </c>
      <c r="F10" s="35" t="s">
        <v>76</v>
      </c>
      <c r="G10" s="2" t="s">
        <v>77</v>
      </c>
      <c r="H10" s="3" t="s">
        <v>78</v>
      </c>
      <c r="I10" s="35" t="s">
        <v>79</v>
      </c>
      <c r="J10" s="42" t="s">
        <v>80</v>
      </c>
      <c r="K10" s="35" t="s">
        <v>81</v>
      </c>
      <c r="L10" s="35" t="s">
        <v>82</v>
      </c>
      <c r="M10" s="2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6"/>
      <c r="G11" s="1"/>
      <c r="H11" s="1"/>
      <c r="I11" s="36"/>
      <c r="J11" s="36"/>
      <c r="K11" s="36"/>
      <c r="L11" s="36"/>
      <c r="M11" s="1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663379.36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663379.36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31">
        <v>542083.6</v>
      </c>
      <c r="E13" s="33">
        <v>559020.1</v>
      </c>
      <c r="F13" s="39">
        <v>456829.6</v>
      </c>
      <c r="G13" s="28">
        <f>+(564910.3+3460650.45)</f>
        <v>4025560.75</v>
      </c>
      <c r="H13" s="27">
        <v>543760.30000000005</v>
      </c>
      <c r="I13" s="43">
        <v>545478.69999999995</v>
      </c>
      <c r="J13" s="43">
        <v>587328.69999999995</v>
      </c>
      <c r="K13" s="43">
        <v>565728.69999999995</v>
      </c>
      <c r="L13" s="43">
        <v>598537.5</v>
      </c>
      <c r="M13" s="29"/>
      <c r="N13" s="27"/>
      <c r="O13" s="27"/>
      <c r="P13" s="15">
        <f t="shared" ref="P13:P76" si="1">+D13+E13+F13+G13+H13+I13+J13+K13+L13+M13+N13+O13</f>
        <v>8424327.9499999993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31"/>
      <c r="E14" s="33"/>
      <c r="F14" s="39"/>
      <c r="G14" s="28"/>
      <c r="H14" s="27"/>
      <c r="I14" s="43"/>
      <c r="J14" s="37"/>
      <c r="K14" s="43"/>
      <c r="L14" s="43"/>
      <c r="M14" s="29"/>
      <c r="N14" s="27"/>
      <c r="O14" s="27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31">
        <v>0</v>
      </c>
      <c r="E15" s="33">
        <v>0</v>
      </c>
      <c r="F15" s="33"/>
      <c r="G15" s="9"/>
      <c r="H15" s="9"/>
      <c r="I15" s="44"/>
      <c r="J15" s="44"/>
      <c r="K15" s="45"/>
      <c r="L15" s="45"/>
      <c r="M15" s="23"/>
      <c r="N15" s="17"/>
      <c r="O15" s="27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31"/>
      <c r="E16" s="33"/>
      <c r="F16" s="33"/>
      <c r="G16" s="9"/>
      <c r="H16" s="9"/>
      <c r="I16" s="44"/>
      <c r="J16" s="44"/>
      <c r="K16" s="45"/>
      <c r="L16" s="45">
        <v>4579529.0999999996</v>
      </c>
      <c r="M16" s="23"/>
      <c r="N16" s="17"/>
      <c r="O16" s="27"/>
      <c r="P16" s="15">
        <f t="shared" si="1"/>
        <v>4579529.0999999996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31">
        <v>121295.76</v>
      </c>
      <c r="E17" s="33">
        <v>68072.62</v>
      </c>
      <c r="F17" s="39">
        <v>64355.79</v>
      </c>
      <c r="G17" s="28"/>
      <c r="H17" s="27">
        <v>133275.64000000001</v>
      </c>
      <c r="I17" s="43"/>
      <c r="J17" s="43">
        <v>158164.63</v>
      </c>
      <c r="K17" s="43">
        <v>81878.61</v>
      </c>
      <c r="L17" s="43"/>
      <c r="M17" s="29"/>
      <c r="N17" s="27"/>
      <c r="O17" s="27"/>
      <c r="P17" s="15">
        <f t="shared" si="1"/>
        <v>627043.05000000005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2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31">
        <v>330147.5</v>
      </c>
      <c r="E19" s="33"/>
      <c r="F19" s="39"/>
      <c r="G19" s="28">
        <v>54000</v>
      </c>
      <c r="H19" s="27"/>
      <c r="I19" s="43"/>
      <c r="J19" s="43"/>
      <c r="K19" s="43">
        <v>229598.39</v>
      </c>
      <c r="L19" s="43"/>
      <c r="M19" s="29"/>
      <c r="N19" s="27"/>
      <c r="O19" s="27"/>
      <c r="P19" s="15">
        <f t="shared" si="1"/>
        <v>613745.89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31">
        <v>10800</v>
      </c>
      <c r="E20" s="33"/>
      <c r="F20" s="33"/>
      <c r="G20" s="9"/>
      <c r="H20" s="9">
        <v>316199.5</v>
      </c>
      <c r="I20" s="44"/>
      <c r="J20" s="37"/>
      <c r="K20" s="43"/>
      <c r="L20" s="43">
        <v>644419.73</v>
      </c>
      <c r="M20" s="29"/>
      <c r="N20" s="27"/>
      <c r="O20" s="27"/>
      <c r="P20" s="15">
        <f t="shared" si="1"/>
        <v>971419.23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31"/>
      <c r="E21" s="33"/>
      <c r="F21" s="39"/>
      <c r="G21" s="28">
        <v>89900</v>
      </c>
      <c r="H21" s="27">
        <v>27600</v>
      </c>
      <c r="I21" s="43">
        <v>34800</v>
      </c>
      <c r="J21" s="43"/>
      <c r="K21" s="43">
        <v>72850</v>
      </c>
      <c r="L21" s="43">
        <v>15000</v>
      </c>
      <c r="M21" s="29"/>
      <c r="N21" s="27"/>
      <c r="O21" s="27"/>
      <c r="P21" s="15">
        <f t="shared" si="1"/>
        <v>240150</v>
      </c>
    </row>
    <row r="22" spans="1:16" x14ac:dyDescent="0.25">
      <c r="A22" s="20" t="s">
        <v>11</v>
      </c>
      <c r="B22" s="8">
        <v>4184000</v>
      </c>
      <c r="C22" s="8">
        <v>29420783</v>
      </c>
      <c r="D22" s="31"/>
      <c r="E22" s="33">
        <v>7350</v>
      </c>
      <c r="F22" s="39"/>
      <c r="G22" s="28">
        <v>199919.99</v>
      </c>
      <c r="H22" s="27"/>
      <c r="I22" s="43">
        <v>7695.72</v>
      </c>
      <c r="J22" s="43">
        <v>118033.91</v>
      </c>
      <c r="K22" s="43">
        <v>221855.91</v>
      </c>
      <c r="L22" s="43"/>
      <c r="M22" s="29"/>
      <c r="N22" s="27"/>
      <c r="O22" s="27"/>
      <c r="P22" s="15">
        <f t="shared" si="1"/>
        <v>554855.53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31">
        <v>0</v>
      </c>
      <c r="E23" s="33">
        <v>0</v>
      </c>
      <c r="F23" s="39"/>
      <c r="G23" s="28"/>
      <c r="H23" s="27"/>
      <c r="I23" s="43"/>
      <c r="J23" s="43"/>
      <c r="K23" s="43"/>
      <c r="L23" s="43"/>
      <c r="M23" s="29"/>
      <c r="N23" s="27"/>
      <c r="O23" s="27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31">
        <v>0</v>
      </c>
      <c r="E24" s="33">
        <v>0</v>
      </c>
      <c r="F24" s="33"/>
      <c r="G24" s="9"/>
      <c r="H24" s="9"/>
      <c r="I24" s="44"/>
      <c r="J24" s="44"/>
      <c r="K24" s="45"/>
      <c r="L24" s="43"/>
      <c r="M24" s="29"/>
      <c r="N24" s="27"/>
      <c r="O24" s="27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31">
        <v>55189.2</v>
      </c>
      <c r="E25" s="33"/>
      <c r="F25" s="39"/>
      <c r="G25" s="28"/>
      <c r="H25" s="27">
        <v>14906.58</v>
      </c>
      <c r="I25" s="43">
        <f>(61923.15+63280)</f>
        <v>125203.15</v>
      </c>
      <c r="J25" s="43">
        <f>(29299.1+37476+155447.86)</f>
        <v>222222.96</v>
      </c>
      <c r="K25" s="43">
        <f>(37400+230805.89)</f>
        <v>268205.89</v>
      </c>
      <c r="L25" s="43">
        <v>91021.5</v>
      </c>
      <c r="M25" s="29"/>
      <c r="N25" s="27"/>
      <c r="O25" s="27"/>
      <c r="P25" s="15">
        <f t="shared" si="1"/>
        <v>776749.28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31">
        <f>(64800+21600)</f>
        <v>86400</v>
      </c>
      <c r="E26" s="33">
        <v>2243010.35</v>
      </c>
      <c r="F26" s="39">
        <v>15120</v>
      </c>
      <c r="G26" s="28"/>
      <c r="H26" s="27">
        <v>682468.59</v>
      </c>
      <c r="I26" s="43">
        <v>26017.3</v>
      </c>
      <c r="J26" s="43"/>
      <c r="K26" s="43">
        <f>(7725.85+35000)</f>
        <v>42725.85</v>
      </c>
      <c r="L26" s="43">
        <v>49400</v>
      </c>
      <c r="M26" s="29"/>
      <c r="N26" s="27"/>
      <c r="O26" s="27"/>
      <c r="P26" s="15">
        <f t="shared" si="1"/>
        <v>3145142.09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31"/>
      <c r="E27" s="33">
        <v>33031.5</v>
      </c>
      <c r="F27" s="40"/>
      <c r="G27" s="28">
        <f>+(4950+103728.23+25884)</f>
        <v>134562.22999999998</v>
      </c>
      <c r="H27" s="27">
        <v>1908659.03</v>
      </c>
      <c r="I27" s="43">
        <f>(132840+10673.25)</f>
        <v>143513.25</v>
      </c>
      <c r="J27" s="43"/>
      <c r="K27" s="43">
        <f>(67800+91057.5)</f>
        <v>158857.5</v>
      </c>
      <c r="L27" s="43">
        <v>16797</v>
      </c>
      <c r="M27" s="29"/>
      <c r="N27" s="27"/>
      <c r="O27" s="27"/>
      <c r="P27" s="15">
        <f t="shared" si="1"/>
        <v>2395420.5099999998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2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31">
        <v>1059323.1399999999</v>
      </c>
      <c r="E29" s="33">
        <v>728945.32</v>
      </c>
      <c r="F29" s="33">
        <v>1192757.79</v>
      </c>
      <c r="G29" s="28">
        <v>1162990.31</v>
      </c>
      <c r="H29" s="27">
        <v>656831.43999999994</v>
      </c>
      <c r="I29" s="43">
        <v>1599561.66</v>
      </c>
      <c r="J29" s="43">
        <v>1066683.5</v>
      </c>
      <c r="K29" s="43">
        <v>426179.95</v>
      </c>
      <c r="L29" s="43">
        <v>977531.31</v>
      </c>
      <c r="M29" s="29"/>
      <c r="N29" s="27"/>
      <c r="O29" s="27"/>
      <c r="P29" s="15">
        <f t="shared" si="1"/>
        <v>8870804.4199999999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31">
        <v>143222.98000000001</v>
      </c>
      <c r="E30" s="33">
        <v>4500.8500000000004</v>
      </c>
      <c r="F30" s="33"/>
      <c r="G30" s="28"/>
      <c r="H30" s="27"/>
      <c r="I30" s="43"/>
      <c r="J30" s="43"/>
      <c r="K30" s="43"/>
      <c r="L30" s="43"/>
      <c r="M30" s="29"/>
      <c r="N30" s="27"/>
      <c r="O30" s="27"/>
      <c r="P30" s="15">
        <f t="shared" si="1"/>
        <v>147723.83000000002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31">
        <v>6249.38</v>
      </c>
      <c r="E31" s="33">
        <v>29537.48</v>
      </c>
      <c r="F31" s="33">
        <v>50368.61</v>
      </c>
      <c r="G31" s="28"/>
      <c r="H31" s="27">
        <v>39963.53</v>
      </c>
      <c r="I31" s="43">
        <f>(51705.92+649976+162837.31)</f>
        <v>864519.23</v>
      </c>
      <c r="J31" s="43">
        <f>(272478.45+342955)</f>
        <v>615433.44999999995</v>
      </c>
      <c r="K31" s="43">
        <f>(14580+22775.08)</f>
        <v>37355.08</v>
      </c>
      <c r="L31" s="43">
        <v>51205.05</v>
      </c>
      <c r="M31" s="29"/>
      <c r="N31" s="27"/>
      <c r="O31" s="27"/>
      <c r="P31" s="15">
        <f>+D31+E31+F31+G31+H31+I31+J31+K31+L31+M31+N31+O31</f>
        <v>1694631.81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31">
        <v>2103080.61</v>
      </c>
      <c r="E32" s="33">
        <v>531841</v>
      </c>
      <c r="F32" s="39">
        <v>1629696.35</v>
      </c>
      <c r="G32" s="28">
        <v>2796429.96</v>
      </c>
      <c r="H32" s="27"/>
      <c r="I32" s="43">
        <v>2612763.0699999998</v>
      </c>
      <c r="J32" s="43">
        <v>1834675.75</v>
      </c>
      <c r="K32" s="43">
        <v>2145653.5099999998</v>
      </c>
      <c r="L32" s="43">
        <v>2143254.9</v>
      </c>
      <c r="M32" s="29"/>
      <c r="N32" s="27"/>
      <c r="O32" s="27"/>
      <c r="P32" s="15">
        <f>+D32+E32+F32+G32+H32+I32+J32+K32+L32+M32+N32+O32</f>
        <v>15797395.15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31">
        <v>112453.81</v>
      </c>
      <c r="E33" s="33">
        <v>131151.46</v>
      </c>
      <c r="F33" s="39">
        <v>145370.95000000001</v>
      </c>
      <c r="G33" s="28">
        <v>134502.89000000001</v>
      </c>
      <c r="H33" s="27">
        <v>681263.23</v>
      </c>
      <c r="I33" s="43">
        <v>271503.86</v>
      </c>
      <c r="J33" s="43">
        <f>(6566.36+6994.9)</f>
        <v>13561.259999999998</v>
      </c>
      <c r="K33" s="43">
        <v>174457.42</v>
      </c>
      <c r="L33" s="43">
        <v>207043.92</v>
      </c>
      <c r="M33" s="29"/>
      <c r="N33" s="27"/>
      <c r="O33" s="27"/>
      <c r="P33" s="15">
        <f t="shared" si="1"/>
        <v>1871308.7999999996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31">
        <v>115850.61</v>
      </c>
      <c r="E34" s="33"/>
      <c r="F34" s="33">
        <v>70278.53</v>
      </c>
      <c r="G34" s="28">
        <v>73509.759999999995</v>
      </c>
      <c r="H34" s="27">
        <v>304157.76</v>
      </c>
      <c r="I34" s="43">
        <v>8350.09</v>
      </c>
      <c r="J34" s="43">
        <f>(43130.45+76221.05)</f>
        <v>119351.5</v>
      </c>
      <c r="K34" s="43">
        <v>96415.76</v>
      </c>
      <c r="L34" s="43"/>
      <c r="M34" s="29"/>
      <c r="N34" s="27"/>
      <c r="O34" s="27"/>
      <c r="P34" s="15">
        <f t="shared" si="1"/>
        <v>787914.01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31">
        <f>(1341804.72+541483.34)</f>
        <v>1883288.06</v>
      </c>
      <c r="E35" s="33">
        <f>(144652.2+24225)</f>
        <v>168877.2</v>
      </c>
      <c r="F35" s="40">
        <v>959130.86</v>
      </c>
      <c r="G35" s="28">
        <f>+(1842056.05+59192.83)</f>
        <v>1901248.8800000001</v>
      </c>
      <c r="H35" s="27">
        <v>66266.25</v>
      </c>
      <c r="I35" s="43">
        <f>(106647+25175+46996.21+1030675.29+6089.35)</f>
        <v>1215582.8500000001</v>
      </c>
      <c r="J35" s="43">
        <v>36496.199999999997</v>
      </c>
      <c r="K35" s="43">
        <f>(111443+11743+1475.24+915794.3+19128.83)</f>
        <v>1059584.3700000001</v>
      </c>
      <c r="L35" s="43">
        <v>1019717.38</v>
      </c>
      <c r="M35" s="29"/>
      <c r="N35" s="27"/>
      <c r="O35" s="27"/>
      <c r="P35" s="15">
        <f t="shared" si="1"/>
        <v>8310192.0499999998</v>
      </c>
    </row>
    <row r="36" spans="1:16" ht="25.5" x14ac:dyDescent="0.25">
      <c r="A36" s="20" t="s">
        <v>25</v>
      </c>
      <c r="B36" s="9"/>
      <c r="C36" s="7">
        <v>0</v>
      </c>
      <c r="D36" s="31">
        <v>0</v>
      </c>
      <c r="E36" s="33">
        <v>0</v>
      </c>
      <c r="F36" s="33"/>
      <c r="G36" s="9"/>
      <c r="H36" s="17"/>
      <c r="J36" s="43"/>
      <c r="K36" s="45"/>
      <c r="M36" s="23"/>
      <c r="N36" s="6"/>
      <c r="O36" s="27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31">
        <f>(912343.44+5500+3000+45684+102122.48)</f>
        <v>1068649.92</v>
      </c>
      <c r="E37" s="33">
        <f>(567674.21+2489.83+375793.36+439719.81+787797.57)</f>
        <v>2173474.7799999998</v>
      </c>
      <c r="F37" s="39">
        <f>(817134.61+203953.3+52545+356.1+427938.98)</f>
        <v>1501927.99</v>
      </c>
      <c r="G37" s="28">
        <f>+(1201644.12+58291.49)</f>
        <v>1259935.6100000001</v>
      </c>
      <c r="H37" s="27">
        <v>8520222.6999999993</v>
      </c>
      <c r="I37" s="43">
        <f>(654427.99+1384837.98+1890470.19+113449.83)</f>
        <v>4043185.99</v>
      </c>
      <c r="J37" s="45">
        <f>(1018.15+374753.26+3817.63+1915018.06+1485181.82)</f>
        <v>3779788.92</v>
      </c>
      <c r="K37" s="43">
        <f>(342.76+1072951.69+30000+173957.96+560325.47+24652.74+1042128.1)</f>
        <v>2904358.7199999997</v>
      </c>
      <c r="L37" s="43">
        <v>4550835.25</v>
      </c>
      <c r="M37" s="29"/>
      <c r="N37" s="27"/>
      <c r="O37" s="27"/>
      <c r="P37" s="15">
        <f t="shared" si="1"/>
        <v>29802379.880000003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2">
        <v>0</v>
      </c>
      <c r="E38" s="6"/>
      <c r="F38" s="6"/>
      <c r="G38" s="10"/>
      <c r="H38" s="10"/>
      <c r="I38" s="6"/>
      <c r="J38" s="6"/>
      <c r="K38" s="6"/>
      <c r="L38" s="6"/>
      <c r="M38" s="10"/>
      <c r="N38" s="10"/>
      <c r="O38" s="10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31">
        <v>0</v>
      </c>
      <c r="E39" s="33">
        <v>0</v>
      </c>
      <c r="F39" s="33"/>
      <c r="G39" s="9"/>
      <c r="H39" s="9"/>
      <c r="I39" s="45"/>
      <c r="J39" s="37"/>
      <c r="K39" s="43"/>
      <c r="L39" s="43"/>
      <c r="M39" s="23"/>
      <c r="N39" s="28"/>
      <c r="O39" s="28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31">
        <v>0</v>
      </c>
      <c r="E40" s="33">
        <v>0</v>
      </c>
      <c r="F40" s="33"/>
      <c r="G40" s="9"/>
      <c r="H40" s="9"/>
      <c r="I40" s="44"/>
      <c r="J40" s="44"/>
      <c r="K40" s="44"/>
      <c r="L40" s="44"/>
      <c r="M40" s="9"/>
      <c r="N40" s="7"/>
      <c r="O40" s="27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31">
        <v>0</v>
      </c>
      <c r="E41" s="33">
        <v>0</v>
      </c>
      <c r="F41" s="33"/>
      <c r="G41" s="7"/>
      <c r="H41" s="7"/>
      <c r="I41" s="44"/>
      <c r="J41" s="44"/>
      <c r="K41" s="44"/>
      <c r="L41" s="44"/>
      <c r="M41" s="7"/>
      <c r="N41" s="7"/>
      <c r="O41" s="7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31">
        <v>0</v>
      </c>
      <c r="E42" s="33">
        <v>0</v>
      </c>
      <c r="F42" s="33"/>
      <c r="G42" s="7"/>
      <c r="H42" s="7"/>
      <c r="I42" s="44"/>
      <c r="J42" s="44"/>
      <c r="K42" s="44"/>
      <c r="L42" s="44"/>
      <c r="M42" s="7"/>
      <c r="N42" s="7"/>
      <c r="O42" s="7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31">
        <v>0</v>
      </c>
      <c r="E43" s="33">
        <v>0</v>
      </c>
      <c r="F43" s="33"/>
      <c r="G43" s="7"/>
      <c r="H43" s="7"/>
      <c r="I43" s="44"/>
      <c r="J43" s="44"/>
      <c r="K43" s="44"/>
      <c r="L43" s="44"/>
      <c r="M43" s="7"/>
      <c r="N43" s="7"/>
      <c r="O43" s="7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31">
        <v>0</v>
      </c>
      <c r="E44" s="33">
        <v>0</v>
      </c>
      <c r="F44" s="33"/>
      <c r="G44" s="9"/>
      <c r="H44" s="9"/>
      <c r="I44" s="45"/>
      <c r="J44" s="45"/>
      <c r="K44" s="45"/>
      <c r="L44" s="45"/>
      <c r="M44" s="9"/>
      <c r="N44" s="7"/>
      <c r="O44" s="7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31">
        <v>0</v>
      </c>
      <c r="E45" s="33">
        <v>0</v>
      </c>
      <c r="F45" s="33"/>
      <c r="G45" s="9"/>
      <c r="H45" s="9"/>
      <c r="I45" s="45"/>
      <c r="J45" s="45"/>
      <c r="K45" s="45"/>
      <c r="L45" s="45"/>
      <c r="M45" s="9"/>
      <c r="N45" s="7"/>
      <c r="O45" s="7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2">
        <v>0</v>
      </c>
      <c r="E46" s="6">
        <v>0</v>
      </c>
      <c r="F46" s="6"/>
      <c r="G46" s="11"/>
      <c r="H46" s="9"/>
      <c r="I46" s="45"/>
      <c r="J46" s="45"/>
      <c r="K46" s="45"/>
      <c r="L46" s="45"/>
      <c r="M46" s="9"/>
      <c r="N46" s="7"/>
      <c r="O46" s="7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31">
        <v>0</v>
      </c>
      <c r="E47" s="33">
        <v>0</v>
      </c>
      <c r="F47" s="33"/>
      <c r="G47" s="9"/>
      <c r="H47" s="9"/>
      <c r="I47" s="45"/>
      <c r="J47" s="45"/>
      <c r="K47" s="45"/>
      <c r="L47" s="45"/>
      <c r="M47" s="9"/>
      <c r="N47" s="7"/>
      <c r="O47" s="7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31">
        <v>0</v>
      </c>
      <c r="E48" s="33">
        <v>0</v>
      </c>
      <c r="F48" s="33"/>
      <c r="G48" s="9"/>
      <c r="H48" s="9"/>
      <c r="I48" s="45"/>
      <c r="J48" s="45"/>
      <c r="K48" s="45"/>
      <c r="L48" s="45"/>
      <c r="M48" s="9"/>
      <c r="N48" s="7"/>
      <c r="O48" s="7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31">
        <v>0</v>
      </c>
      <c r="E49" s="33">
        <v>0</v>
      </c>
      <c r="F49" s="33"/>
      <c r="G49" s="9"/>
      <c r="H49" s="9"/>
      <c r="I49" s="45"/>
      <c r="J49" s="45"/>
      <c r="K49" s="45"/>
      <c r="L49" s="45"/>
      <c r="M49" s="9"/>
      <c r="N49" s="7"/>
      <c r="O49" s="7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31">
        <v>0</v>
      </c>
      <c r="E50" s="33">
        <v>0</v>
      </c>
      <c r="F50" s="33"/>
      <c r="G50" s="9"/>
      <c r="H50" s="9"/>
      <c r="I50" s="45"/>
      <c r="J50" s="45"/>
      <c r="K50" s="45"/>
      <c r="L50" s="45"/>
      <c r="M50" s="9"/>
      <c r="N50" s="7"/>
      <c r="O50" s="7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31">
        <v>0</v>
      </c>
      <c r="E51" s="33">
        <v>0</v>
      </c>
      <c r="F51" s="33"/>
      <c r="G51" s="9"/>
      <c r="H51" s="9"/>
      <c r="I51" s="45"/>
      <c r="J51" s="45"/>
      <c r="K51" s="45"/>
      <c r="L51" s="45"/>
      <c r="M51" s="9"/>
      <c r="N51" s="7"/>
      <c r="O51" s="7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31">
        <v>0</v>
      </c>
      <c r="E52" s="33">
        <v>0</v>
      </c>
      <c r="F52" s="33"/>
      <c r="G52" s="9"/>
      <c r="H52" s="9"/>
      <c r="I52" s="45"/>
      <c r="J52" s="45"/>
      <c r="K52" s="45"/>
      <c r="L52" s="45"/>
      <c r="M52" s="9"/>
      <c r="N52" s="7"/>
      <c r="O52" s="7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31">
        <v>0</v>
      </c>
      <c r="E53" s="33">
        <v>0</v>
      </c>
      <c r="F53" s="33"/>
      <c r="G53" s="9"/>
      <c r="H53" s="9"/>
      <c r="I53" s="45"/>
      <c r="J53" s="45"/>
      <c r="K53" s="45"/>
      <c r="L53" s="45"/>
      <c r="M53" s="9"/>
      <c r="N53" s="7"/>
      <c r="O53" s="7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2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31"/>
      <c r="E55" s="33"/>
      <c r="F55" s="39"/>
      <c r="G55" s="28"/>
      <c r="H55" s="27"/>
      <c r="I55" s="43"/>
      <c r="J55" s="37">
        <f>(110297.9+142470.5+65258.9+18919.91)</f>
        <v>336947.20999999996</v>
      </c>
      <c r="K55" s="43">
        <f>(285045.29+290275.84+237500)</f>
        <v>812821.13</v>
      </c>
      <c r="L55" s="43"/>
      <c r="M55" s="29"/>
      <c r="N55" s="28"/>
      <c r="O55" s="28"/>
      <c r="P55" s="15">
        <f t="shared" si="1"/>
        <v>1149768.3399999999</v>
      </c>
    </row>
    <row r="56" spans="1:16" x14ac:dyDescent="0.25">
      <c r="A56" s="20" t="s">
        <v>89</v>
      </c>
      <c r="B56" s="7"/>
      <c r="C56" s="8">
        <v>11981407.710000001</v>
      </c>
      <c r="D56" s="31">
        <v>0</v>
      </c>
      <c r="E56" s="33">
        <v>0</v>
      </c>
      <c r="F56" s="33"/>
      <c r="G56" s="9"/>
      <c r="H56" s="9"/>
      <c r="I56" s="45"/>
      <c r="J56" s="37"/>
      <c r="K56" s="45"/>
      <c r="L56" s="43"/>
      <c r="M56" s="23"/>
      <c r="N56" s="7"/>
      <c r="O56" s="28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31">
        <v>446505.03</v>
      </c>
      <c r="E57" s="33">
        <v>76614</v>
      </c>
      <c r="F57" s="39">
        <f>(727240+226124.3)</f>
        <v>953364.3</v>
      </c>
      <c r="G57" s="28">
        <v>477850</v>
      </c>
      <c r="H57" s="27"/>
      <c r="I57" s="43">
        <v>69140.2</v>
      </c>
      <c r="J57" s="37"/>
      <c r="K57" s="43"/>
      <c r="L57" s="45"/>
      <c r="M57" s="29"/>
      <c r="N57" s="28"/>
      <c r="O57" s="28"/>
      <c r="P57" s="15">
        <f t="shared" si="1"/>
        <v>2023473.53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31">
        <v>75600</v>
      </c>
      <c r="E58" s="33"/>
      <c r="F58" s="40"/>
      <c r="G58" s="16"/>
      <c r="H58" s="17"/>
      <c r="I58" s="45"/>
      <c r="J58" s="37"/>
      <c r="K58" s="43"/>
      <c r="L58" s="43"/>
      <c r="M58" s="23"/>
      <c r="N58" s="7"/>
      <c r="O58" s="9"/>
      <c r="P58" s="15">
        <f t="shared" si="1"/>
        <v>75600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31"/>
      <c r="E59" s="33"/>
      <c r="F59" s="40"/>
      <c r="G59" s="28">
        <v>15820</v>
      </c>
      <c r="H59" s="27"/>
      <c r="I59" s="43">
        <v>2862.85</v>
      </c>
      <c r="J59" s="37"/>
      <c r="K59" s="43">
        <v>18502.2</v>
      </c>
      <c r="L59" s="43">
        <v>107576</v>
      </c>
      <c r="M59" s="29"/>
      <c r="N59" s="28"/>
      <c r="O59" s="27"/>
      <c r="P59" s="15">
        <f t="shared" si="1"/>
        <v>144761.04999999999</v>
      </c>
    </row>
    <row r="60" spans="1:16" x14ac:dyDescent="0.25">
      <c r="A60" s="20" t="s">
        <v>47</v>
      </c>
      <c r="B60" s="8">
        <v>146087</v>
      </c>
      <c r="C60" s="8">
        <v>1846087</v>
      </c>
      <c r="D60" s="31">
        <v>0</v>
      </c>
      <c r="E60" s="33">
        <v>0</v>
      </c>
      <c r="F60" s="33"/>
      <c r="G60" s="28"/>
      <c r="H60" s="17"/>
      <c r="I60" s="45"/>
      <c r="J60" s="45"/>
      <c r="K60" s="43"/>
      <c r="L60" s="45"/>
      <c r="M60" s="23"/>
      <c r="N60" s="7"/>
      <c r="O60" s="9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31">
        <v>0</v>
      </c>
      <c r="E61" s="33">
        <v>0</v>
      </c>
      <c r="F61" s="33"/>
      <c r="G61" s="9"/>
      <c r="I61" s="44"/>
      <c r="J61" s="45"/>
      <c r="K61" s="45"/>
      <c r="L61" s="45"/>
      <c r="M61" s="23"/>
      <c r="N61" s="7"/>
      <c r="O61" s="9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31"/>
      <c r="E62" s="33"/>
      <c r="F62" s="33"/>
      <c r="G62" s="9"/>
      <c r="H62" s="9"/>
      <c r="I62" s="44"/>
      <c r="J62" s="45"/>
      <c r="K62" s="45"/>
      <c r="L62" s="45"/>
      <c r="M62" s="23"/>
      <c r="N62" s="27"/>
      <c r="O62" s="9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31">
        <v>0</v>
      </c>
      <c r="E63" s="33">
        <v>0</v>
      </c>
      <c r="F63" s="33"/>
      <c r="G63" s="9"/>
      <c r="H63" s="9"/>
      <c r="I63" s="44"/>
      <c r="J63" s="45"/>
      <c r="K63" s="45"/>
      <c r="L63" s="45"/>
      <c r="M63" s="23"/>
      <c r="N63" s="7"/>
      <c r="O63" s="27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2">
        <v>0</v>
      </c>
      <c r="E64" s="6">
        <v>0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31"/>
      <c r="E65" s="33"/>
      <c r="F65" s="41"/>
      <c r="G65" s="28"/>
      <c r="H65" s="27"/>
      <c r="I65" s="43"/>
      <c r="J65" s="37"/>
      <c r="K65" s="43"/>
      <c r="L65" s="43"/>
      <c r="M65" s="29"/>
      <c r="N65" s="28"/>
      <c r="O65" s="9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31">
        <v>0</v>
      </c>
      <c r="E66" s="33">
        <v>0</v>
      </c>
      <c r="F66" s="33"/>
      <c r="G66" s="7"/>
      <c r="H66" s="7"/>
      <c r="I66" s="44"/>
      <c r="J66" s="44"/>
      <c r="K66" s="44"/>
      <c r="L66" s="44"/>
      <c r="M66" s="7"/>
      <c r="N66" s="17"/>
      <c r="O66" s="7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31">
        <v>0</v>
      </c>
      <c r="E67" s="33">
        <v>0</v>
      </c>
      <c r="F67" s="6"/>
      <c r="G67" s="11"/>
      <c r="H67" s="11"/>
      <c r="I67" s="44"/>
      <c r="J67" s="45"/>
      <c r="K67" s="45"/>
      <c r="L67" s="45"/>
      <c r="M67" s="7"/>
      <c r="N67" s="17"/>
      <c r="O67" s="7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31">
        <v>0</v>
      </c>
      <c r="E68" s="33">
        <v>0</v>
      </c>
      <c r="F68" s="6"/>
      <c r="G68" s="11"/>
      <c r="H68" s="11"/>
      <c r="I68" s="44"/>
      <c r="J68" s="45"/>
      <c r="K68" s="45"/>
      <c r="L68" s="45"/>
      <c r="M68" s="7"/>
      <c r="N68" s="17"/>
      <c r="O68" s="7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2"/>
      <c r="E69" s="6"/>
      <c r="F69" s="6"/>
      <c r="G69" s="11"/>
      <c r="H69" s="11"/>
      <c r="I69" s="44"/>
      <c r="J69" s="45"/>
      <c r="K69" s="45"/>
      <c r="L69" s="45"/>
      <c r="M69" s="7"/>
      <c r="N69" s="17"/>
      <c r="O69" s="7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31"/>
      <c r="E70" s="33"/>
      <c r="F70" s="6"/>
      <c r="G70" s="11"/>
      <c r="H70" s="11"/>
      <c r="I70" s="44"/>
      <c r="J70" s="45"/>
      <c r="K70" s="45"/>
      <c r="L70" s="45"/>
      <c r="M70" s="7"/>
      <c r="N70" s="17"/>
      <c r="O70" s="7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31"/>
      <c r="E71" s="33"/>
      <c r="F71" s="6"/>
      <c r="G71" s="11"/>
      <c r="H71" s="11"/>
      <c r="I71" s="44"/>
      <c r="J71" s="45"/>
      <c r="K71" s="45"/>
      <c r="L71" s="45"/>
      <c r="M71" s="7"/>
      <c r="N71" s="17"/>
      <c r="O71" s="7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2"/>
      <c r="E72" s="6"/>
      <c r="F72" s="6"/>
      <c r="G72" s="11"/>
      <c r="H72" s="11"/>
      <c r="I72" s="44"/>
      <c r="J72" s="45"/>
      <c r="K72" s="45"/>
      <c r="L72" s="45"/>
      <c r="M72" s="7"/>
      <c r="N72" s="17"/>
      <c r="O72" s="7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31"/>
      <c r="E73" s="33"/>
      <c r="F73" s="6"/>
      <c r="G73" s="11"/>
      <c r="H73" s="11"/>
      <c r="I73" s="44"/>
      <c r="J73" s="45"/>
      <c r="K73" s="45"/>
      <c r="L73" s="45"/>
      <c r="M73" s="7"/>
      <c r="N73" s="17"/>
      <c r="O73" s="7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31"/>
      <c r="E74" s="33"/>
      <c r="F74" s="33"/>
      <c r="G74" s="46"/>
      <c r="H74" s="46"/>
      <c r="I74" s="44"/>
      <c r="J74" s="44"/>
      <c r="K74" s="44"/>
      <c r="L74" s="44"/>
      <c r="M74" s="7"/>
      <c r="N74" s="17"/>
      <c r="O74" s="7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31">
        <f>(662248.53+14378.78)</f>
        <v>676627.31</v>
      </c>
      <c r="E75" s="33">
        <v>10760.62</v>
      </c>
      <c r="F75" s="33">
        <v>12339.93</v>
      </c>
      <c r="G75" s="46">
        <f>+(21202.87+1072678.28)</f>
        <v>1093881.1500000001</v>
      </c>
      <c r="H75" s="46">
        <v>431554.53</v>
      </c>
      <c r="I75" s="44">
        <f>(18247.07+541467.88)</f>
        <v>559714.94999999995</v>
      </c>
      <c r="J75" s="44">
        <f>(16611.33+534216.26)</f>
        <v>550827.59</v>
      </c>
      <c r="K75" s="44">
        <f>(15461.47+172229.95)</f>
        <v>187691.42</v>
      </c>
      <c r="L75" s="44">
        <v>678213.7</v>
      </c>
      <c r="M75" s="7"/>
      <c r="N75" s="17"/>
      <c r="O75" s="7"/>
      <c r="P75" s="15">
        <f t="shared" si="1"/>
        <v>4201611.2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4"/>
      <c r="J76" s="44"/>
      <c r="K76" s="44"/>
      <c r="L76" s="44"/>
      <c r="M76" s="7"/>
      <c r="N76" s="9"/>
      <c r="O76" s="7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4"/>
      <c r="J77" s="44"/>
      <c r="K77" s="44"/>
      <c r="L77" s="44"/>
      <c r="M77" s="7"/>
      <c r="N77" s="9"/>
      <c r="O77" s="7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4"/>
      <c r="J78" s="44"/>
      <c r="K78" s="44"/>
      <c r="L78" s="44"/>
      <c r="M78" s="7"/>
      <c r="N78" s="9"/>
      <c r="O78" s="7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4"/>
      <c r="J79" s="44"/>
      <c r="K79" s="44"/>
      <c r="L79" s="44"/>
      <c r="M79" s="7"/>
      <c r="N79" s="9"/>
      <c r="O79" s="7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4"/>
      <c r="J80" s="44"/>
      <c r="K80" s="44"/>
      <c r="L80" s="44"/>
      <c r="M80" s="7"/>
      <c r="N80" s="9"/>
      <c r="O80" s="7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4"/>
      <c r="J81" s="44"/>
      <c r="K81" s="44"/>
      <c r="L81" s="44"/>
      <c r="M81" s="7"/>
      <c r="N81" s="9"/>
      <c r="O81" s="7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4"/>
      <c r="J82" s="44"/>
      <c r="K82" s="44"/>
      <c r="L82" s="44"/>
      <c r="M82" s="7"/>
      <c r="N82" s="9"/>
      <c r="O82" s="7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>
        <v>0</v>
      </c>
      <c r="F83" s="6">
        <v>0</v>
      </c>
      <c r="G83" s="11">
        <v>0</v>
      </c>
      <c r="H83" s="11">
        <v>0</v>
      </c>
      <c r="I83" s="44">
        <v>0</v>
      </c>
      <c r="J83" s="44">
        <v>0</v>
      </c>
      <c r="K83" s="44">
        <v>0</v>
      </c>
      <c r="L83" s="44"/>
      <c r="M83" s="7">
        <v>0</v>
      </c>
      <c r="N83" s="9">
        <v>0</v>
      </c>
      <c r="O83" s="7">
        <v>0</v>
      </c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4">
        <v>0</v>
      </c>
      <c r="J84" s="44">
        <v>0</v>
      </c>
      <c r="K84" s="44">
        <v>0</v>
      </c>
      <c r="L84" s="44"/>
      <c r="M84" s="23"/>
      <c r="N84" s="9">
        <v>0</v>
      </c>
      <c r="O84" s="7">
        <v>0</v>
      </c>
      <c r="P84" s="15">
        <f t="shared" si="7"/>
        <v>0</v>
      </c>
      <c r="T84" s="27"/>
    </row>
    <row r="85" spans="1:20" ht="43.5" customHeight="1" x14ac:dyDescent="0.25">
      <c r="A85" s="22" t="s">
        <v>62</v>
      </c>
      <c r="B85" s="38">
        <f>+B12+B18+B28+B38+B54+B64</f>
        <v>58651281701</v>
      </c>
      <c r="C85" s="38">
        <f t="shared" ref="C85:O85" si="8">+C12+C18+C28+C38+C54+C64</f>
        <v>65088586094.850006</v>
      </c>
      <c r="D85" s="38">
        <f>SUM(D13:D84)</f>
        <v>8836766.9100000001</v>
      </c>
      <c r="E85" s="38">
        <f>SUM(E13:E84)</f>
        <v>6766187.2800000003</v>
      </c>
      <c r="F85" s="38">
        <f>SUM(F13:F84)</f>
        <v>7051540.7000000002</v>
      </c>
      <c r="G85" s="38">
        <f>SUM(G13:G84)</f>
        <v>13420111.530000003</v>
      </c>
      <c r="H85" s="38">
        <f>SUM(H13:H84)</f>
        <v>14327129.079999998</v>
      </c>
      <c r="I85" s="38">
        <f>SUM(I12:I84)</f>
        <v>12129892.869999999</v>
      </c>
      <c r="J85" s="38">
        <f>SUM(J12:J84)</f>
        <v>9439515.5800000019</v>
      </c>
      <c r="K85" s="38">
        <f>SUM(K13:K84)</f>
        <v>9504720.4100000001</v>
      </c>
      <c r="L85" s="38">
        <f>SUM(L13:L84)</f>
        <v>15730082.34</v>
      </c>
      <c r="M85" s="12">
        <f t="shared" si="8"/>
        <v>0</v>
      </c>
      <c r="N85" s="12">
        <f t="shared" si="8"/>
        <v>0</v>
      </c>
      <c r="O85" s="12">
        <f t="shared" si="8"/>
        <v>0</v>
      </c>
      <c r="P85" s="12">
        <f>+D85+E85+F85+G85+H85+I85+J85+K85+L85+M85+N85+O85</f>
        <v>97205946.700000003</v>
      </c>
      <c r="T85" s="16"/>
    </row>
    <row r="86" spans="1:20" ht="15.75" thickBot="1" x14ac:dyDescent="0.3">
      <c r="G86" s="16"/>
      <c r="H86" s="16"/>
    </row>
    <row r="87" spans="1:20" ht="37.5" thickBot="1" x14ac:dyDescent="0.3">
      <c r="A87" s="25" t="s">
        <v>94</v>
      </c>
      <c r="D87" s="28"/>
      <c r="F87" s="37"/>
      <c r="G87" s="28"/>
      <c r="O87" s="30"/>
    </row>
    <row r="88" spans="1:20" ht="61.5" thickBot="1" x14ac:dyDescent="0.3">
      <c r="A88" s="26" t="s">
        <v>95</v>
      </c>
      <c r="D88" s="16"/>
      <c r="L88" s="43"/>
      <c r="O88" s="16"/>
    </row>
    <row r="92" spans="1:20" ht="37.5" x14ac:dyDescent="0.3">
      <c r="A92" s="24" t="s">
        <v>100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scale="70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2023-10-09T14:45:44Z</cp:lastPrinted>
  <dcterms:created xsi:type="dcterms:W3CDTF">2021-07-29T18:58:50Z</dcterms:created>
  <dcterms:modified xsi:type="dcterms:W3CDTF">2023-10-09T14:50:17Z</dcterms:modified>
</cp:coreProperties>
</file>