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AÑO 2022-ACTUALIZADO\DEUDA PEDIENTE  2022\DEUDA 2022 ACTUAL\"/>
    </mc:Choice>
  </mc:AlternateContent>
  <bookViews>
    <workbookView xWindow="-120" yWindow="-120" windowWidth="20910" windowHeight="13740"/>
  </bookViews>
  <sheets>
    <sheet name="DEUDA" sheetId="1" r:id="rId1"/>
  </sheets>
  <externalReferences>
    <externalReference r:id="rId2"/>
  </externalReferences>
  <definedNames>
    <definedName name="JULIA">#REF!</definedName>
    <definedName name="NOMBRE" localSheetId="0">#REF!</definedName>
    <definedName name="NOMBRE">#REF!</definedName>
    <definedName name="ORS">#REF!</definedName>
    <definedName name="Región">'[1]Criterios - No tocar'!$B$1:$K$1</definedName>
    <definedName name="Trimestre">'[1]Criterios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04" i="1" l="1"/>
  <c r="H38" i="1"/>
  <c r="H78" i="1"/>
  <c r="H16" i="1"/>
  <c r="H110" i="1"/>
  <c r="I49" i="1"/>
  <c r="I176" i="1" l="1"/>
  <c r="I177" i="1"/>
  <c r="I178" i="1"/>
  <c r="I179" i="1"/>
  <c r="I180" i="1"/>
  <c r="I181" i="1"/>
  <c r="I182" i="1"/>
  <c r="I183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96" i="1"/>
  <c r="I97" i="1"/>
  <c r="I98" i="1"/>
  <c r="I99" i="1"/>
  <c r="I100" i="1"/>
  <c r="I101" i="1"/>
  <c r="I102" i="1"/>
  <c r="I103" i="1"/>
  <c r="I104" i="1"/>
  <c r="I105" i="1"/>
  <c r="I106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74" i="1"/>
  <c r="I75" i="1"/>
  <c r="I76" i="1"/>
  <c r="I77" i="1"/>
  <c r="I78" i="1"/>
  <c r="I79" i="1"/>
  <c r="I80" i="1"/>
  <c r="I81" i="1"/>
  <c r="I82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44" i="1"/>
  <c r="I45" i="1"/>
  <c r="I46" i="1"/>
  <c r="I47" i="1"/>
  <c r="I48" i="1"/>
  <c r="I50" i="1"/>
  <c r="I51" i="1"/>
  <c r="I52" i="1"/>
  <c r="I53" i="1"/>
  <c r="I54" i="1"/>
  <c r="I55" i="1"/>
  <c r="I56" i="1"/>
  <c r="I57" i="1"/>
  <c r="I58" i="1"/>
  <c r="I33" i="1"/>
  <c r="I34" i="1"/>
  <c r="I35" i="1"/>
  <c r="I36" i="1"/>
  <c r="I37" i="1"/>
  <c r="I38" i="1"/>
  <c r="I39" i="1"/>
  <c r="I40" i="1"/>
  <c r="I41" i="1"/>
  <c r="I42" i="1"/>
  <c r="I43" i="1"/>
  <c r="I24" i="1"/>
  <c r="I25" i="1"/>
  <c r="I26" i="1"/>
  <c r="I27" i="1"/>
  <c r="I28" i="1"/>
  <c r="I29" i="1"/>
  <c r="I30" i="1"/>
  <c r="I31" i="1"/>
  <c r="I32" i="1"/>
  <c r="I15" i="1"/>
  <c r="I16" i="1"/>
  <c r="I17" i="1"/>
  <c r="I18" i="1"/>
  <c r="I19" i="1"/>
  <c r="I20" i="1"/>
  <c r="I21" i="1"/>
  <c r="I22" i="1"/>
  <c r="I23" i="1"/>
  <c r="I9" i="1"/>
  <c r="I10" i="1"/>
  <c r="I11" i="1"/>
  <c r="I12" i="1"/>
  <c r="I13" i="1"/>
  <c r="I14" i="1"/>
  <c r="H102" i="1" l="1"/>
  <c r="H47" i="1"/>
  <c r="H135" i="1"/>
  <c r="H43" i="1"/>
  <c r="H57" i="1"/>
  <c r="H108" i="1"/>
  <c r="H137" i="1"/>
  <c r="H144" i="1"/>
  <c r="H124" i="1"/>
  <c r="H65" i="1"/>
  <c r="H75" i="1"/>
  <c r="G110" i="1"/>
  <c r="F143" i="1"/>
  <c r="G78" i="1"/>
  <c r="G137" i="1"/>
  <c r="H178" i="1"/>
  <c r="G159" i="1"/>
  <c r="G141" i="1"/>
  <c r="H159" i="1"/>
  <c r="H103" i="1"/>
  <c r="H55" i="1"/>
  <c r="G57" i="1"/>
  <c r="F48" i="1"/>
  <c r="F53" i="1"/>
  <c r="E53" i="1"/>
  <c r="G16" i="1"/>
  <c r="H37" i="1" l="1"/>
  <c r="F129" i="1" l="1"/>
  <c r="G161" i="1" l="1"/>
  <c r="F12" i="1"/>
  <c r="G132" i="1" l="1"/>
  <c r="G65" i="1"/>
  <c r="F137" i="1" l="1"/>
  <c r="I8" i="1" l="1"/>
  <c r="G14" i="1" l="1"/>
  <c r="G116" i="1"/>
  <c r="G75" i="1"/>
  <c r="F110" i="1" l="1"/>
  <c r="H184" i="1" l="1"/>
  <c r="G40" i="1"/>
  <c r="G36" i="1" l="1"/>
  <c r="F178" i="1" l="1"/>
  <c r="F76" i="1" l="1"/>
  <c r="F10" i="1" l="1"/>
  <c r="G129" i="1" l="1"/>
  <c r="I184" i="1" l="1"/>
  <c r="D184" i="1" l="1"/>
  <c r="F184" i="1" l="1"/>
  <c r="E184" i="1" l="1"/>
  <c r="G184" i="1" l="1"/>
</calcChain>
</file>

<file path=xl/sharedStrings.xml><?xml version="1.0" encoding="utf-8"?>
<sst xmlns="http://schemas.openxmlformats.org/spreadsheetml/2006/main" count="366" uniqueCount="293">
  <si>
    <t>Administrador</t>
  </si>
  <si>
    <t xml:space="preserve">Enc. Depto. De Contbailidad </t>
  </si>
  <si>
    <t xml:space="preserve">APROBADO POR: </t>
  </si>
  <si>
    <t xml:space="preserve">REVISADO POR: </t>
  </si>
  <si>
    <t>PREPARADO POR:</t>
  </si>
  <si>
    <t xml:space="preserve">TOTAL GENERAL </t>
  </si>
  <si>
    <t>MONTO AÑO 2021</t>
  </si>
  <si>
    <t>MONTO AÑOS ANTERIORES</t>
  </si>
  <si>
    <t xml:space="preserve">CONCEPTO DE COMPRA ( BREVE DESCRIPCION ) </t>
  </si>
  <si>
    <t xml:space="preserve">NOMBRES PROVEEDOR  </t>
  </si>
  <si>
    <t>NO</t>
  </si>
  <si>
    <t>SRS:____IV____</t>
  </si>
  <si>
    <t>COMPROMISO DE DEUDAS 2022</t>
  </si>
  <si>
    <t xml:space="preserve">DIRECCION DE FISCALIZACION Y CONTROL </t>
  </si>
  <si>
    <t xml:space="preserve">SERVICIO NACIONAL DE SALUD </t>
  </si>
  <si>
    <t>MONTO ENE-OCT 2022</t>
  </si>
  <si>
    <t>TOTAL DEUDA</t>
  </si>
  <si>
    <t>24 SERVIC DOMINICANA</t>
  </si>
  <si>
    <t>AGRAMONTE AUTO PARTS</t>
  </si>
  <si>
    <t>AGRIPINA RAMIREZ</t>
  </si>
  <si>
    <t>ALEXIS MARTE RAMIREZ</t>
  </si>
  <si>
    <t>AF ALSEGA PHARMA</t>
  </si>
  <si>
    <t>AMASUR DEL CARIBE SRL</t>
  </si>
  <si>
    <t>ANEST</t>
  </si>
  <si>
    <t>ALFONSO DENTAL</t>
  </si>
  <si>
    <t>ARGOS TECNOQUIMICOS INDUSTRIAL</t>
  </si>
  <si>
    <t>ARTES ALVAREZ MENDEZ IMPRESO</t>
  </si>
  <si>
    <t xml:space="preserve">AY R COMERCIAL </t>
  </si>
  <si>
    <t>AY S IMPORTADORA MEDICA</t>
  </si>
  <si>
    <t>AYUNTAMIENTO AZUA</t>
  </si>
  <si>
    <t>BIENVENIDO CONTRERA</t>
  </si>
  <si>
    <t>BIO -NOVA</t>
  </si>
  <si>
    <t xml:space="preserve">BIO-NUCLEAR </t>
  </si>
  <si>
    <t>BLAXCOR MEDICAL</t>
  </si>
  <si>
    <t>CENTRO POPULAR AZUANO</t>
  </si>
  <si>
    <t>CEREBRO DESINGS</t>
  </si>
  <si>
    <t xml:space="preserve">COMERCIAL PEÑA GARCIA </t>
  </si>
  <si>
    <t>COMFASA ,EIRL</t>
  </si>
  <si>
    <t>CRAL FARMACEUTICA</t>
  </si>
  <si>
    <t>CRISTALIA</t>
  </si>
  <si>
    <t>CRISTIAN DANIEL PEREZ</t>
  </si>
  <si>
    <t>CRISTINA ELECTRODOMESTICO</t>
  </si>
  <si>
    <t>CRUZ AYALA, SRL</t>
  </si>
  <si>
    <t>CEM CARIBBEAN</t>
  </si>
  <si>
    <t>COMERCIAL WILSON</t>
  </si>
  <si>
    <t>DAYCA, SRL</t>
  </si>
  <si>
    <t>DE LEON Y ASOCIADOS,SRL</t>
  </si>
  <si>
    <t>DIAFARMED EIRL</t>
  </si>
  <si>
    <t>DIAMELAD</t>
  </si>
  <si>
    <t>DINAMED,SRL</t>
  </si>
  <si>
    <t>DISTOSA</t>
  </si>
  <si>
    <t>DISTRIBUIDORA LENDOIRO</t>
  </si>
  <si>
    <t xml:space="preserve">DISTRIBUIDORA SAN MIGUEL </t>
  </si>
  <si>
    <t>DISTRIBUIDORA UNIVERSAL</t>
  </si>
  <si>
    <t>DISTRIBUIDORA DE ALIMENTOS,RL</t>
  </si>
  <si>
    <t>EDITORA CS, SRL</t>
  </si>
  <si>
    <t>EQUIMECORO</t>
  </si>
  <si>
    <t>ESODIHSA</t>
  </si>
  <si>
    <t>ELECTROSUR</t>
  </si>
  <si>
    <t xml:space="preserve">EPX </t>
  </si>
  <si>
    <t>FARMACIA RAMIREZ</t>
  </si>
  <si>
    <t>FARMARCA</t>
  </si>
  <si>
    <t>FARNASA</t>
  </si>
  <si>
    <t>FERNANDO A.BONILLA</t>
  </si>
  <si>
    <t>FERRETERIA COMPOSTELA</t>
  </si>
  <si>
    <t>FINA VEGETAL</t>
  </si>
  <si>
    <t>FIRST MEDICAL</t>
  </si>
  <si>
    <t>FLORISTERIA KEIXI</t>
  </si>
  <si>
    <t>FARACH,S.A.</t>
  </si>
  <si>
    <t xml:space="preserve">FERRESOLUCIONES </t>
  </si>
  <si>
    <t>GALAXIS DENTAL</t>
  </si>
  <si>
    <t>GLOBAL MULTI-PHARMA</t>
  </si>
  <si>
    <t>GLOBAL SERVICE</t>
  </si>
  <si>
    <t>GRUPO FILIA</t>
  </si>
  <si>
    <t>GZ HEALTH</t>
  </si>
  <si>
    <t>GAMMA TECH</t>
  </si>
  <si>
    <t>HEMOTEST</t>
  </si>
  <si>
    <t>HIDROMED</t>
  </si>
  <si>
    <t>HEXAPOWER PHARMA</t>
  </si>
  <si>
    <t>HIELO Y AGUA BUENA</t>
  </si>
  <si>
    <t>HOSPIRED, SRL</t>
  </si>
  <si>
    <t>IMÁGENES Y MATERIAL RAD</t>
  </si>
  <si>
    <t>IMPREICA,SRL</t>
  </si>
  <si>
    <t>IMPRENTA Y MULTISERVICIOS</t>
  </si>
  <si>
    <t>INDUVECA</t>
  </si>
  <si>
    <t>INKDOM</t>
  </si>
  <si>
    <t>INOFAR, SRL</t>
  </si>
  <si>
    <t>INNOVAMED</t>
  </si>
  <si>
    <t xml:space="preserve">INVERCIONES CABRAL MORA </t>
  </si>
  <si>
    <t>JENRRY SENCION</t>
  </si>
  <si>
    <t>JONATHAN ROSSO MEJIA</t>
  </si>
  <si>
    <t>JOSE REYES INSTALACION</t>
  </si>
  <si>
    <t>JOCACE</t>
  </si>
  <si>
    <t>KEMEL COMERCIAL</t>
  </si>
  <si>
    <t>LABORATORIO BIO-MEDICA</t>
  </si>
  <si>
    <t>LABORATORIO ORBIS, SA</t>
  </si>
  <si>
    <t>LABORATORIO DE ANALISIS CLINICOS TSI</t>
  </si>
  <si>
    <t>LABORATORIO SINTESIS, SRL</t>
  </si>
  <si>
    <t>LAMBDA DIAGNOSTICO</t>
  </si>
  <si>
    <t>LEROMED PHARMA</t>
  </si>
  <si>
    <t>LETERAGO,SRL</t>
  </si>
  <si>
    <t>LINDE GAS DOMINICANA</t>
  </si>
  <si>
    <t>LOVANT FARMACEUTICA,SRL</t>
  </si>
  <si>
    <t>LUCIMED FARMACEUTICA SRL.</t>
  </si>
  <si>
    <t>LUZ E. BATISTA PEREZ(FERNANDO BONILLA)</t>
  </si>
  <si>
    <t>LUIS ANGEL BELTRE</t>
  </si>
  <si>
    <t>MARCHENA COLON</t>
  </si>
  <si>
    <t>MAURICIO MENDEZ</t>
  </si>
  <si>
    <t>MEDICAL TECNOLOGUIES</t>
  </si>
  <si>
    <t>MEDIPROME,SRL</t>
  </si>
  <si>
    <t>MEDISOL</t>
  </si>
  <si>
    <t>MEDOXIGAS</t>
  </si>
  <si>
    <t>MIRTHA CUEVA</t>
  </si>
  <si>
    <t>MORAMI</t>
  </si>
  <si>
    <t>MULTI IMPRESOS OHPE</t>
  </si>
  <si>
    <t>NIFARMED, SRL</t>
  </si>
  <si>
    <t>M.Q.J SUPLIDORES DE MATERIALES Y SERVICIOS</t>
  </si>
  <si>
    <t>OGIM,SRL</t>
  </si>
  <si>
    <t>OSCAR A. RENTA NEGRON</t>
  </si>
  <si>
    <t>OSCAR ANTONIO EQUIPO PARA RX</t>
  </si>
  <si>
    <t>PAPELERIA E IMPRESOS CRISHOAN</t>
  </si>
  <si>
    <t>PHARMA TECH</t>
  </si>
  <si>
    <t>POCHEFARMAX</t>
  </si>
  <si>
    <t xml:space="preserve">POLLERA POPULAR </t>
  </si>
  <si>
    <t>PROLAFAI,SRL</t>
  </si>
  <si>
    <t>PRO PHARMACEUTICAL PEÑA</t>
  </si>
  <si>
    <t>PROMEDCA</t>
  </si>
  <si>
    <t>PROQUIA</t>
  </si>
  <si>
    <t>QUINTIN MORILLO</t>
  </si>
  <si>
    <t>R&amp;R MEDIC /CRISTINA ROSARIO</t>
  </si>
  <si>
    <t>RALANSA</t>
  </si>
  <si>
    <t>RAMISOL</t>
  </si>
  <si>
    <t>ROFASA FARMA</t>
  </si>
  <si>
    <t>ROSANNA DELGADO</t>
  </si>
  <si>
    <t>RV RHARMACEUTICALS</t>
  </si>
  <si>
    <t xml:space="preserve">RAMIREZ Y MOJICA </t>
  </si>
  <si>
    <t>SEAN DOMINICANA,SRL</t>
  </si>
  <si>
    <t>SERVICIOS  ELECTRICOS JHIRE</t>
  </si>
  <si>
    <t>SERVICIOS INFORMATICOS AZUANOS</t>
  </si>
  <si>
    <t>SERVICIOS HOSPITALARIOS</t>
  </si>
  <si>
    <t>SILVER PHARMA, SRL</t>
  </si>
  <si>
    <t>SINOPHARMA</t>
  </si>
  <si>
    <t>SUED Y FARGESA</t>
  </si>
  <si>
    <t>SUPER MERCADO J Y M</t>
  </si>
  <si>
    <t>SUIPHAR DOMINICANA ,S.R.L.</t>
  </si>
  <si>
    <t>SETEC, SERVICIOS E INST.TECNICAS ,S.RL</t>
  </si>
  <si>
    <t xml:space="preserve">TALLER GERMANIA </t>
  </si>
  <si>
    <t>TALLER IND EVARISTO</t>
  </si>
  <si>
    <t>TAPICERIA BRITO</t>
  </si>
  <si>
    <t>TERNURA FM</t>
  </si>
  <si>
    <t>TOMAS MONTERO</t>
  </si>
  <si>
    <t xml:space="preserve">UNIQUE PRESENTACIONES </t>
  </si>
  <si>
    <t>VAL-KAMED</t>
  </si>
  <si>
    <t>VENDIFAR</t>
  </si>
  <si>
    <t>VIMEPHAR, SRL</t>
  </si>
  <si>
    <t>WIMEZA ELECTRONICS</t>
  </si>
  <si>
    <t>YOJANCI A. NOVA ROSO</t>
  </si>
  <si>
    <t>YNCAR DELICATESSE &amp; BUFFET</t>
  </si>
  <si>
    <t>PRODUCTOS MEDICINALES</t>
  </si>
  <si>
    <t>ROBINSON CONCEPCION</t>
  </si>
  <si>
    <t>R&amp;P PROVISOLUCIONES, SRL</t>
  </si>
  <si>
    <t>EL MESON SUIZO</t>
  </si>
  <si>
    <t>FEC BIOMEDICAL</t>
  </si>
  <si>
    <t>EL PRIMO COMERCIAL</t>
  </si>
  <si>
    <t>ANGELA DE LOS SANTOS</t>
  </si>
  <si>
    <t>TROPIGAS</t>
  </si>
  <si>
    <t>ZOEC CIVIL</t>
  </si>
  <si>
    <t>ESEMUC, SRL</t>
  </si>
  <si>
    <t>GONZMEL</t>
  </si>
  <si>
    <t xml:space="preserve">FORDSTAR </t>
  </si>
  <si>
    <t>DASSA PHARMACEUTICAL ,S.A</t>
  </si>
  <si>
    <t>FUMIGACION</t>
  </si>
  <si>
    <t>REPUESTOS</t>
  </si>
  <si>
    <t>LECHE DE VACA</t>
  </si>
  <si>
    <t>ALIMENTOS</t>
  </si>
  <si>
    <t>MATERIAL MEDICO QUIRURGICO</t>
  </si>
  <si>
    <t>SUMINISTRO DE MEDICAMENTOS</t>
  </si>
  <si>
    <t>MEDICAMENTO</t>
  </si>
  <si>
    <t>MATERIALES DE ODONTOLOGIA</t>
  </si>
  <si>
    <t>SUMINISTRO MAT. DE LIMPIEZA</t>
  </si>
  <si>
    <t>MATERIAL DE OFICINA</t>
  </si>
  <si>
    <t>SUMINISTRO DE ALIMENTOS</t>
  </si>
  <si>
    <t>RECOGIDA DE DESECHOS SOLIDOS</t>
  </si>
  <si>
    <t>VIVERE</t>
  </si>
  <si>
    <t>REACTIVOS LABORATORIO</t>
  </si>
  <si>
    <t>REACTIVO DE LABORATORIO</t>
  </si>
  <si>
    <t>MEDICAMENTOS</t>
  </si>
  <si>
    <t>PAPEL DE ELECTRO</t>
  </si>
  <si>
    <t>ANESTESICOS</t>
  </si>
  <si>
    <t>PUBLICIDAD</t>
  </si>
  <si>
    <t>ELECTRODOMESTICO</t>
  </si>
  <si>
    <t>REACTIVOS</t>
  </si>
  <si>
    <t>SEP DE LARINGOSCOPIOS</t>
  </si>
  <si>
    <t>MASCARILLA PARA NEBULIZAR</t>
  </si>
  <si>
    <t>MAT. DE OFICINA</t>
  </si>
  <si>
    <t>MEDICAMENTOS/MMQ</t>
  </si>
  <si>
    <t>TONER</t>
  </si>
  <si>
    <t>MATERIAL GASTABLE</t>
  </si>
  <si>
    <t>MANT. DE FOTOCOPIADORA</t>
  </si>
  <si>
    <t>MATERIAL MEDICO</t>
  </si>
  <si>
    <t>MATERIAL RADIOLOGICO</t>
  </si>
  <si>
    <t>COMBUSTIBLE</t>
  </si>
  <si>
    <t>MATERIALES FERRETEROS</t>
  </si>
  <si>
    <t>LAVAMANOS QG.CON CUELLO DE GANZO</t>
  </si>
  <si>
    <t>MATERIAL DE LIMPIEZA</t>
  </si>
  <si>
    <t>MATERIAL FERRETERO</t>
  </si>
  <si>
    <t>VEGETALES</t>
  </si>
  <si>
    <t>REPARCION TOMOGRAFO/MAT.</t>
  </si>
  <si>
    <t>FLORES</t>
  </si>
  <si>
    <t>MATERIALES ODONTOLOGICOS</t>
  </si>
  <si>
    <t>MAT.MEDICO</t>
  </si>
  <si>
    <t>IMPRESORA INDUSTRIAL  MULTIFUNCIONAL</t>
  </si>
  <si>
    <t>SUMINISTRO DE AGUA</t>
  </si>
  <si>
    <t>REPUESTO AMB.</t>
  </si>
  <si>
    <t>MATERIAL DE INFORMATICA</t>
  </si>
  <si>
    <t xml:space="preserve">EQUIPO TECNOLOGICOS </t>
  </si>
  <si>
    <t>REPARACION EQUIPO</t>
  </si>
  <si>
    <t>MANTTO. AIRES ACON.</t>
  </si>
  <si>
    <t>SERVICIO TECNICO</t>
  </si>
  <si>
    <t>SERVICIOS DE INSPECCION DE SALA QUIRURGICAS</t>
  </si>
  <si>
    <t>OXIGENO</t>
  </si>
  <si>
    <t>CARNE DE RES</t>
  </si>
  <si>
    <t>SUMISTRO DE MAT. GASTABLE</t>
  </si>
  <si>
    <t>MANT. DE GASES ARTERIALES</t>
  </si>
  <si>
    <t>OXIGENO MEDICINAL</t>
  </si>
  <si>
    <t>EQUIPOS INFORMATICOS</t>
  </si>
  <si>
    <t>BATAS MEDICAS</t>
  </si>
  <si>
    <t xml:space="preserve">ACCUCHEK </t>
  </si>
  <si>
    <t>MATERIALES GASTABLES</t>
  </si>
  <si>
    <t>CARNE DE POLLO</t>
  </si>
  <si>
    <t>MAT,MEDICO GASTAB/MEDICAMENTOS</t>
  </si>
  <si>
    <t>SUMINISTRO DE MAT.DE LIMPIEZA</t>
  </si>
  <si>
    <t>VIVERES</t>
  </si>
  <si>
    <t>MANTENIMIENTO DE ASCENSORES</t>
  </si>
  <si>
    <t>SERVICIO DE INFORMATICA</t>
  </si>
  <si>
    <t>PROVISIONES</t>
  </si>
  <si>
    <t>MAT.DE ELEVADORES</t>
  </si>
  <si>
    <t>MANTENIMIENTO EQUIPOS</t>
  </si>
  <si>
    <t>RANURAR Y SOLDAR</t>
  </si>
  <si>
    <t>PLACAS DE RAYOS X</t>
  </si>
  <si>
    <t>MATERIAL MEDICO/MEDICAMENTOS</t>
  </si>
  <si>
    <t>SUMISTRO DE ALIMENTOS</t>
  </si>
  <si>
    <t>MAT.MEDICO QUIRURGICO</t>
  </si>
  <si>
    <t>SUMINISTRO DE PICADERAS</t>
  </si>
  <si>
    <t>SERVICIO DE MANTENIMIENTO SONOGRAFO</t>
  </si>
  <si>
    <t>ELECTRODOMESTICOS</t>
  </si>
  <si>
    <t>SUMINISTRO DE VIVERES/TRANSPORTE</t>
  </si>
  <si>
    <t>SUMINISTRO DE GAS</t>
  </si>
  <si>
    <t>MAT.MEDICO GASTABLES</t>
  </si>
  <si>
    <t>LAMPARA LED 2X2</t>
  </si>
  <si>
    <t>SERVICIO MAT AIRE ACONDICIONADO EMERG</t>
  </si>
  <si>
    <t>NEBULIZADOR PULMO AIDE 5650D</t>
  </si>
  <si>
    <t>MEDICAMENTOS /MAT MEDICO QUIRURGICO</t>
  </si>
  <si>
    <t>CAR-M</t>
  </si>
  <si>
    <t>ACTUALIDADES HOMER CENTER</t>
  </si>
  <si>
    <t>COMPRA DE SILLAS</t>
  </si>
  <si>
    <t>TAPICENTRO A&amp;A SRL</t>
  </si>
  <si>
    <t xml:space="preserve">COMPRA DE COLCHON </t>
  </si>
  <si>
    <t xml:space="preserve">                           Director General</t>
  </si>
  <si>
    <t>CIRCUIMED</t>
  </si>
  <si>
    <t>GERENFAR,S..R,L.</t>
  </si>
  <si>
    <t>SOLUCIONES ELECTROPOWER ,S.R.L.</t>
  </si>
  <si>
    <t>REHABILITACION DE CIRCUITO ELECTRICO AIRE</t>
  </si>
  <si>
    <t xml:space="preserve">   </t>
  </si>
  <si>
    <r>
      <t xml:space="preserve">   ESTABLECIMIENTO:_</t>
    </r>
    <r>
      <rPr>
        <u/>
        <sz val="10"/>
        <color theme="1"/>
        <rFont val="Calibri"/>
        <family val="2"/>
        <scheme val="minor"/>
      </rPr>
      <t>HOSPITAL REGIONAL TAIWAN 19 DE MARZO</t>
    </r>
    <r>
      <rPr>
        <sz val="11"/>
        <color theme="1"/>
        <rFont val="Calibri"/>
        <family val="2"/>
        <scheme val="minor"/>
      </rPr>
      <t>_________________________________________________________________________</t>
    </r>
  </si>
  <si>
    <t>CANO FOTOGRAFIA</t>
  </si>
  <si>
    <t>SUMINISTRO DE MAT.GASTABLES</t>
  </si>
  <si>
    <t>MASTER-CLEAN</t>
  </si>
  <si>
    <t>SERVIC SALUD</t>
  </si>
  <si>
    <t>FACT./119,800/21,240.00,PORTAL</t>
  </si>
  <si>
    <t>IMPRESORA KR,SRL</t>
  </si>
  <si>
    <t>SUMINISTRO DE MAT.PARA FARMACIA</t>
  </si>
  <si>
    <t>JM GUNDIN &amp; ASOCIADOS ,S.R.L.</t>
  </si>
  <si>
    <t xml:space="preserve">EL PIROS PHAMACEUTICA SRL </t>
  </si>
  <si>
    <t>MES REPORTADO: DICIEMBRE 2022____</t>
  </si>
  <si>
    <t>MATERIALES MEDICO</t>
  </si>
  <si>
    <t>CYBERRAN SRL</t>
  </si>
  <si>
    <t>ESTACION DE COMBUSTIBLE MAMBO</t>
  </si>
  <si>
    <t>PAPATERRA MONTOLIO</t>
  </si>
  <si>
    <t>JUÑAÑO</t>
  </si>
  <si>
    <t xml:space="preserve">ALMUERZO </t>
  </si>
  <si>
    <t>COPEM HOSPICLINIC</t>
  </si>
  <si>
    <t>GILBERT JOSE GONZALEZ</t>
  </si>
  <si>
    <t>MANT. DE AIRES</t>
  </si>
  <si>
    <t xml:space="preserve">SUPLIMED    </t>
  </si>
  <si>
    <t>MAT .FERRETERO</t>
  </si>
  <si>
    <t>SUMINISTRO EQUIPO MEDICO</t>
  </si>
  <si>
    <t>HOSPILAB, SRL</t>
  </si>
  <si>
    <t xml:space="preserve">MICROSCOCOPIO DIGITAL </t>
  </si>
  <si>
    <t>INVERCIONES PALAU ,S.A,</t>
  </si>
  <si>
    <t>SERVICIO ARQUILER DE SONIDO</t>
  </si>
  <si>
    <t>DELICIAS</t>
  </si>
  <si>
    <t xml:space="preserve">SERVICIOS DE BUFFET PARA 50 PERSONAS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</si>
</sst>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_-* #,##0.00\ _€_-;\-* #,##0.00\ _€_-;_-* &quot;-&quot;??\ _€_-;_-@_-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2"/>
      <color rgb="FFC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name val="Times New Roman"/>
      <family val="1"/>
    </font>
    <font>
      <sz val="10"/>
      <name val="Calibri"/>
      <family val="2"/>
      <scheme val="minor"/>
    </font>
    <font>
      <sz val="9"/>
      <name val="Calibri"/>
      <family val="2"/>
      <scheme val="minor"/>
    </font>
    <font>
      <sz val="14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 Light"/>
      <family val="1"/>
      <scheme val="major"/>
    </font>
    <font>
      <sz val="11"/>
      <name val="Times New Roman"/>
      <family val="1"/>
    </font>
    <font>
      <sz val="10"/>
      <name val="Times New Roman"/>
      <family val="1"/>
    </font>
    <font>
      <sz val="11"/>
      <color rgb="FFFF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164" fontId="6" fillId="2" borderId="1" xfId="1" applyFont="1" applyFill="1" applyBorder="1" applyAlignment="1">
      <alignment horizontal="right"/>
    </xf>
    <xf numFmtId="0" fontId="2" fillId="3" borderId="1" xfId="0" applyFont="1" applyFill="1" applyBorder="1" applyAlignment="1">
      <alignment horizontal="center" wrapText="1"/>
    </xf>
    <xf numFmtId="0" fontId="0" fillId="0" borderId="5" xfId="0" applyBorder="1"/>
    <xf numFmtId="0" fontId="0" fillId="0" borderId="0" xfId="0" applyAlignment="1">
      <alignment horizontal="centerContinuous"/>
    </xf>
    <xf numFmtId="0" fontId="7" fillId="0" borderId="0" xfId="0" applyFont="1" applyAlignment="1">
      <alignment horizontal="centerContinuous"/>
    </xf>
    <xf numFmtId="0" fontId="8" fillId="0" borderId="0" xfId="0" applyFont="1" applyAlignment="1">
      <alignment horizontal="centerContinuous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  <xf numFmtId="164" fontId="0" fillId="0" borderId="0" xfId="0" applyNumberFormat="1"/>
    <xf numFmtId="164" fontId="6" fillId="2" borderId="1" xfId="1" applyFont="1" applyFill="1" applyBorder="1" applyAlignment="1">
      <alignment horizontal="center"/>
    </xf>
    <xf numFmtId="164" fontId="6" fillId="2" borderId="2" xfId="0" applyNumberFormat="1" applyFont="1" applyFill="1" applyBorder="1"/>
    <xf numFmtId="164" fontId="6" fillId="2" borderId="2" xfId="0" applyNumberFormat="1" applyFont="1" applyFill="1" applyBorder="1" applyAlignment="1">
      <alignment horizontal="right"/>
    </xf>
    <xf numFmtId="17" fontId="10" fillId="3" borderId="1" xfId="0" applyNumberFormat="1" applyFont="1" applyFill="1" applyBorder="1" applyAlignment="1">
      <alignment horizontal="center" wrapText="1"/>
    </xf>
    <xf numFmtId="0" fontId="7" fillId="0" borderId="0" xfId="0" applyFont="1"/>
    <xf numFmtId="0" fontId="9" fillId="0" borderId="0" xfId="0" applyFont="1"/>
    <xf numFmtId="164" fontId="12" fillId="0" borderId="1" xfId="1" applyFont="1" applyFill="1" applyBorder="1" applyAlignment="1">
      <alignment horizontal="center"/>
    </xf>
    <xf numFmtId="0" fontId="12" fillId="0" borderId="1" xfId="0" applyFont="1" applyFill="1" applyBorder="1"/>
    <xf numFmtId="0" fontId="13" fillId="0" borderId="1" xfId="0" applyFont="1" applyFill="1" applyBorder="1"/>
    <xf numFmtId="0" fontId="3" fillId="0" borderId="1" xfId="0" applyFont="1" applyFill="1" applyBorder="1"/>
    <xf numFmtId="164" fontId="14" fillId="0" borderId="1" xfId="1" applyFont="1" applyFill="1" applyBorder="1" applyAlignment="1">
      <alignment horizontal="center"/>
    </xf>
    <xf numFmtId="164" fontId="12" fillId="0" borderId="1" xfId="1" applyFont="1" applyFill="1" applyBorder="1" applyAlignment="1">
      <alignment horizontal="right"/>
    </xf>
    <xf numFmtId="0" fontId="12" fillId="0" borderId="0" xfId="0" applyFont="1" applyFill="1"/>
    <xf numFmtId="43" fontId="12" fillId="0" borderId="0" xfId="2" applyFont="1" applyFill="1"/>
    <xf numFmtId="164" fontId="15" fillId="0" borderId="1" xfId="1" applyFont="1" applyFill="1" applyBorder="1" applyAlignment="1">
      <alignment horizontal="center"/>
    </xf>
    <xf numFmtId="43" fontId="12" fillId="0" borderId="1" xfId="2" applyFont="1" applyFill="1" applyBorder="1" applyAlignment="1">
      <alignment horizontal="center"/>
    </xf>
    <xf numFmtId="0" fontId="16" fillId="0" borderId="1" xfId="0" applyFont="1" applyFill="1" applyBorder="1"/>
    <xf numFmtId="164" fontId="17" fillId="0" borderId="1" xfId="1" applyFont="1" applyFill="1" applyBorder="1" applyAlignment="1">
      <alignment horizontal="center"/>
    </xf>
    <xf numFmtId="4" fontId="12" fillId="0" borderId="0" xfId="0" applyNumberFormat="1" applyFont="1" applyFill="1"/>
    <xf numFmtId="0" fontId="12" fillId="0" borderId="1" xfId="0" applyFont="1" applyFill="1" applyBorder="1" applyAlignment="1">
      <alignment wrapText="1"/>
    </xf>
    <xf numFmtId="3" fontId="12" fillId="0" borderId="0" xfId="0" applyNumberFormat="1" applyFont="1" applyFill="1"/>
    <xf numFmtId="43" fontId="18" fillId="0" borderId="1" xfId="2" applyFont="1" applyFill="1" applyBorder="1" applyAlignment="1">
      <alignment horizontal="center" vertical="center" wrapText="1"/>
    </xf>
    <xf numFmtId="4" fontId="19" fillId="0" borderId="1" xfId="0" applyNumberFormat="1" applyFont="1" applyFill="1" applyBorder="1"/>
    <xf numFmtId="43" fontId="12" fillId="0" borderId="0" xfId="0" applyNumberFormat="1" applyFont="1" applyFill="1"/>
    <xf numFmtId="4" fontId="19" fillId="0" borderId="1" xfId="0" applyNumberFormat="1" applyFont="1" applyFill="1" applyBorder="1" applyAlignment="1">
      <alignment horizontal="center"/>
    </xf>
    <xf numFmtId="0" fontId="20" fillId="0" borderId="1" xfId="0" applyFont="1" applyFill="1" applyBorder="1"/>
    <xf numFmtId="4" fontId="21" fillId="0" borderId="1" xfId="0" applyNumberFormat="1" applyFont="1" applyFill="1" applyBorder="1"/>
    <xf numFmtId="0" fontId="0" fillId="0" borderId="0" xfId="0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/>
    </xf>
  </cellXfs>
  <cellStyles count="3">
    <cellStyle name="Millares" xfId="2" builtinId="3"/>
    <cellStyle name="Millares 2 2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4"/>
  <sheetViews>
    <sheetView tabSelected="1" topLeftCell="D176" zoomScale="110" zoomScaleNormal="110" workbookViewId="0">
      <selection sqref="A1:I195"/>
    </sheetView>
  </sheetViews>
  <sheetFormatPr baseColWidth="10" defaultColWidth="11.42578125" defaultRowHeight="15" x14ac:dyDescent="0.25"/>
  <cols>
    <col min="1" max="1" width="4.5703125" customWidth="1"/>
    <col min="2" max="2" width="40.5703125" customWidth="1"/>
    <col min="3" max="3" width="44.5703125" customWidth="1"/>
    <col min="4" max="4" width="23.140625" customWidth="1"/>
    <col min="5" max="5" width="20.140625" customWidth="1"/>
    <col min="6" max="6" width="22.85546875" customWidth="1"/>
    <col min="7" max="8" width="21" customWidth="1"/>
    <col min="9" max="9" width="29.5703125" customWidth="1"/>
    <col min="11" max="11" width="15" customWidth="1"/>
  </cols>
  <sheetData>
    <row r="1" spans="1:11" ht="21" x14ac:dyDescent="0.35">
      <c r="A1" s="13" t="s">
        <v>14</v>
      </c>
      <c r="B1" s="13"/>
      <c r="C1" s="13"/>
      <c r="D1" s="13"/>
      <c r="E1" s="13"/>
      <c r="F1" s="13"/>
      <c r="G1" s="13"/>
      <c r="H1" s="13"/>
      <c r="I1" s="13"/>
    </row>
    <row r="2" spans="1:11" ht="15.75" x14ac:dyDescent="0.25">
      <c r="A2" s="12" t="s">
        <v>13</v>
      </c>
      <c r="B2" s="12"/>
      <c r="C2" s="12"/>
      <c r="D2" s="12"/>
      <c r="E2" s="12"/>
      <c r="F2" s="12"/>
      <c r="G2" s="12"/>
      <c r="H2" s="12"/>
      <c r="I2" s="12"/>
    </row>
    <row r="3" spans="1:11" x14ac:dyDescent="0.25">
      <c r="A3" s="11" t="s">
        <v>12</v>
      </c>
      <c r="B3" s="11"/>
      <c r="C3" s="11"/>
      <c r="D3" s="11"/>
      <c r="E3" s="11"/>
      <c r="F3" s="11"/>
      <c r="G3" s="11"/>
      <c r="H3" s="11"/>
      <c r="I3" s="11"/>
    </row>
    <row r="5" spans="1:11" ht="15.75" x14ac:dyDescent="0.25">
      <c r="A5" t="s">
        <v>264</v>
      </c>
      <c r="E5" t="s">
        <v>11</v>
      </c>
      <c r="F5" t="s">
        <v>274</v>
      </c>
      <c r="G5" s="21"/>
      <c r="H5" s="21"/>
    </row>
    <row r="6" spans="1:11" ht="27" customHeight="1" x14ac:dyDescent="0.3">
      <c r="B6" s="10"/>
      <c r="G6" s="22"/>
      <c r="H6" s="22"/>
    </row>
    <row r="7" spans="1:11" ht="30" x14ac:dyDescent="0.25">
      <c r="A7" s="9" t="s">
        <v>10</v>
      </c>
      <c r="B7" s="9" t="s">
        <v>9</v>
      </c>
      <c r="C7" s="9" t="s">
        <v>8</v>
      </c>
      <c r="D7" s="9" t="s">
        <v>7</v>
      </c>
      <c r="E7" s="9" t="s">
        <v>6</v>
      </c>
      <c r="F7" s="9" t="s">
        <v>15</v>
      </c>
      <c r="G7" s="20">
        <v>44866</v>
      </c>
      <c r="H7" s="20">
        <v>44896</v>
      </c>
      <c r="I7" s="9" t="s">
        <v>16</v>
      </c>
    </row>
    <row r="8" spans="1:11" s="29" customFormat="1" ht="15.75" x14ac:dyDescent="0.25">
      <c r="A8" s="24">
        <v>1</v>
      </c>
      <c r="B8" s="25" t="s">
        <v>17</v>
      </c>
      <c r="C8" s="26" t="s">
        <v>171</v>
      </c>
      <c r="D8" s="27">
        <v>0</v>
      </c>
      <c r="E8" s="27"/>
      <c r="F8" s="23">
        <v>48380</v>
      </c>
      <c r="G8" s="23">
        <v>48380</v>
      </c>
      <c r="H8" s="23"/>
      <c r="I8" s="28">
        <f t="shared" ref="I8:I72" si="0">(D8+E8+F8+G8+H8)</f>
        <v>96760</v>
      </c>
      <c r="K8" s="30"/>
    </row>
    <row r="9" spans="1:11" s="29" customFormat="1" ht="15.75" x14ac:dyDescent="0.25">
      <c r="A9" s="24">
        <v>2</v>
      </c>
      <c r="B9" s="25" t="s">
        <v>18</v>
      </c>
      <c r="C9" s="26" t="s">
        <v>172</v>
      </c>
      <c r="D9" s="27">
        <v>0</v>
      </c>
      <c r="E9" s="27"/>
      <c r="F9" s="23">
        <v>0</v>
      </c>
      <c r="G9" s="23"/>
      <c r="H9" s="31"/>
      <c r="I9" s="28">
        <f t="shared" si="0"/>
        <v>0</v>
      </c>
      <c r="K9" s="30"/>
    </row>
    <row r="10" spans="1:11" s="29" customFormat="1" ht="15.75" x14ac:dyDescent="0.25">
      <c r="A10" s="24">
        <v>3</v>
      </c>
      <c r="B10" s="25" t="s">
        <v>19</v>
      </c>
      <c r="C10" s="26" t="s">
        <v>173</v>
      </c>
      <c r="D10" s="32">
        <v>97200</v>
      </c>
      <c r="E10" s="27"/>
      <c r="F10" s="23">
        <f>(192780+39060)</f>
        <v>231840</v>
      </c>
      <c r="G10" s="31"/>
      <c r="H10" s="31"/>
      <c r="I10" s="28">
        <f t="shared" si="0"/>
        <v>329040</v>
      </c>
      <c r="K10" s="30"/>
    </row>
    <row r="11" spans="1:11" s="29" customFormat="1" ht="15.75" x14ac:dyDescent="0.25">
      <c r="A11" s="24">
        <v>4</v>
      </c>
      <c r="B11" s="25" t="s">
        <v>20</v>
      </c>
      <c r="C11" s="26" t="s">
        <v>174</v>
      </c>
      <c r="D11" s="27">
        <v>0</v>
      </c>
      <c r="E11" s="27"/>
      <c r="F11" s="23">
        <v>387000</v>
      </c>
      <c r="G11" s="31"/>
      <c r="H11" s="31"/>
      <c r="I11" s="28">
        <f t="shared" si="0"/>
        <v>387000</v>
      </c>
      <c r="K11" s="30"/>
    </row>
    <row r="12" spans="1:11" s="29" customFormat="1" ht="15.75" x14ac:dyDescent="0.25">
      <c r="A12" s="24">
        <v>5</v>
      </c>
      <c r="B12" s="25" t="s">
        <v>21</v>
      </c>
      <c r="C12" s="26" t="s">
        <v>175</v>
      </c>
      <c r="D12" s="27">
        <v>0</v>
      </c>
      <c r="E12" s="27"/>
      <c r="F12" s="23">
        <f>(120000+144000+100000)</f>
        <v>364000</v>
      </c>
      <c r="G12" s="23">
        <v>120000</v>
      </c>
      <c r="H12" s="23">
        <v>46080</v>
      </c>
      <c r="I12" s="28">
        <f t="shared" si="0"/>
        <v>530080</v>
      </c>
      <c r="K12" s="30"/>
    </row>
    <row r="13" spans="1:11" s="29" customFormat="1" ht="15.75" x14ac:dyDescent="0.25">
      <c r="A13" s="24">
        <v>6</v>
      </c>
      <c r="B13" s="25" t="s">
        <v>22</v>
      </c>
      <c r="C13" s="26" t="s">
        <v>176</v>
      </c>
      <c r="D13" s="27">
        <v>0</v>
      </c>
      <c r="E13" s="27"/>
      <c r="F13" s="23">
        <v>0</v>
      </c>
      <c r="G13" s="31"/>
      <c r="H13" s="31"/>
      <c r="I13" s="28">
        <f t="shared" si="0"/>
        <v>0</v>
      </c>
      <c r="K13" s="30"/>
    </row>
    <row r="14" spans="1:11" s="29" customFormat="1" ht="15.75" x14ac:dyDescent="0.25">
      <c r="A14" s="24">
        <v>7</v>
      </c>
      <c r="B14" s="25" t="s">
        <v>23</v>
      </c>
      <c r="C14" s="26" t="s">
        <v>186</v>
      </c>
      <c r="D14" s="27">
        <v>0</v>
      </c>
      <c r="E14" s="27"/>
      <c r="F14" s="23">
        <v>70000</v>
      </c>
      <c r="G14" s="23">
        <f>(97000+55000)</f>
        <v>152000</v>
      </c>
      <c r="H14" s="31"/>
      <c r="I14" s="28">
        <f t="shared" si="0"/>
        <v>222000</v>
      </c>
      <c r="K14" s="30"/>
    </row>
    <row r="15" spans="1:11" s="29" customFormat="1" ht="15.75" x14ac:dyDescent="0.25">
      <c r="A15" s="24">
        <v>8</v>
      </c>
      <c r="B15" s="25" t="s">
        <v>24</v>
      </c>
      <c r="C15" s="26" t="s">
        <v>178</v>
      </c>
      <c r="D15" s="27">
        <v>0</v>
      </c>
      <c r="E15" s="27"/>
      <c r="F15" s="23">
        <v>52738.96</v>
      </c>
      <c r="G15" s="31"/>
      <c r="H15" s="31"/>
      <c r="I15" s="28">
        <f t="shared" si="0"/>
        <v>52738.96</v>
      </c>
      <c r="K15" s="30"/>
    </row>
    <row r="16" spans="1:11" s="29" customFormat="1" ht="15.75" x14ac:dyDescent="0.25">
      <c r="A16" s="24">
        <v>9</v>
      </c>
      <c r="B16" s="25" t="s">
        <v>25</v>
      </c>
      <c r="C16" s="26" t="s">
        <v>179</v>
      </c>
      <c r="D16" s="23">
        <v>0</v>
      </c>
      <c r="E16" s="27"/>
      <c r="F16" s="23">
        <v>104966.9</v>
      </c>
      <c r="G16" s="23">
        <f>(124637.5+100488.8)</f>
        <v>225126.3</v>
      </c>
      <c r="H16" s="23">
        <f>(123593.2+98712.9)</f>
        <v>222306.09999999998</v>
      </c>
      <c r="I16" s="28">
        <f t="shared" si="0"/>
        <v>552399.29999999993</v>
      </c>
      <c r="K16" s="30"/>
    </row>
    <row r="17" spans="1:11" s="29" customFormat="1" ht="15.75" x14ac:dyDescent="0.25">
      <c r="A17" s="24">
        <v>10</v>
      </c>
      <c r="B17" s="25" t="s">
        <v>26</v>
      </c>
      <c r="C17" s="26" t="s">
        <v>180</v>
      </c>
      <c r="D17" s="23">
        <v>1141844.1399999999</v>
      </c>
      <c r="E17" s="27"/>
      <c r="F17" s="23">
        <v>0</v>
      </c>
      <c r="G17" s="31"/>
      <c r="H17" s="23"/>
      <c r="I17" s="28">
        <f t="shared" si="0"/>
        <v>1141844.1399999999</v>
      </c>
      <c r="K17" s="30"/>
    </row>
    <row r="18" spans="1:11" s="29" customFormat="1" ht="15.75" x14ac:dyDescent="0.25">
      <c r="A18" s="24">
        <v>11</v>
      </c>
      <c r="B18" s="25" t="s">
        <v>27</v>
      </c>
      <c r="C18" s="26" t="s">
        <v>181</v>
      </c>
      <c r="D18" s="23"/>
      <c r="E18" s="27"/>
      <c r="F18" s="23">
        <v>263564</v>
      </c>
      <c r="G18" s="23"/>
      <c r="H18" s="23"/>
      <c r="I18" s="28">
        <f t="shared" si="0"/>
        <v>263564</v>
      </c>
      <c r="K18" s="30"/>
    </row>
    <row r="19" spans="1:11" s="29" customFormat="1" ht="15.75" x14ac:dyDescent="0.25">
      <c r="A19" s="24">
        <v>12</v>
      </c>
      <c r="B19" s="25" t="s">
        <v>28</v>
      </c>
      <c r="C19" s="26" t="s">
        <v>176</v>
      </c>
      <c r="D19" s="23">
        <v>0</v>
      </c>
      <c r="E19" s="23"/>
      <c r="F19" s="23">
        <v>70620</v>
      </c>
      <c r="G19" s="23"/>
      <c r="H19" s="23">
        <v>63060</v>
      </c>
      <c r="I19" s="28">
        <f t="shared" si="0"/>
        <v>133680</v>
      </c>
      <c r="K19" s="30"/>
    </row>
    <row r="20" spans="1:11" s="29" customFormat="1" ht="15.75" x14ac:dyDescent="0.25">
      <c r="A20" s="24">
        <v>13</v>
      </c>
      <c r="B20" s="25" t="s">
        <v>29</v>
      </c>
      <c r="C20" s="26" t="s">
        <v>182</v>
      </c>
      <c r="D20" s="23">
        <v>0</v>
      </c>
      <c r="E20" s="23">
        <v>30000</v>
      </c>
      <c r="F20" s="23">
        <v>40000</v>
      </c>
      <c r="G20" s="23"/>
      <c r="H20" s="23"/>
      <c r="I20" s="28">
        <f t="shared" si="0"/>
        <v>70000</v>
      </c>
      <c r="K20" s="30"/>
    </row>
    <row r="21" spans="1:11" s="29" customFormat="1" ht="15.75" x14ac:dyDescent="0.25">
      <c r="A21" s="24">
        <v>14</v>
      </c>
      <c r="B21" s="25" t="s">
        <v>30</v>
      </c>
      <c r="C21" s="26" t="s">
        <v>232</v>
      </c>
      <c r="D21" s="23">
        <v>0</v>
      </c>
      <c r="E21" s="23">
        <v>12000</v>
      </c>
      <c r="F21" s="23">
        <v>0</v>
      </c>
      <c r="G21" s="23"/>
      <c r="H21" s="23"/>
      <c r="I21" s="28">
        <f t="shared" si="0"/>
        <v>12000</v>
      </c>
      <c r="K21" s="30"/>
    </row>
    <row r="22" spans="1:11" s="29" customFormat="1" ht="15.75" x14ac:dyDescent="0.25">
      <c r="A22" s="24">
        <v>15</v>
      </c>
      <c r="B22" s="25" t="s">
        <v>31</v>
      </c>
      <c r="C22" s="26" t="s">
        <v>184</v>
      </c>
      <c r="D22" s="23">
        <v>0</v>
      </c>
      <c r="E22" s="23">
        <v>0</v>
      </c>
      <c r="F22" s="23">
        <v>354518.6</v>
      </c>
      <c r="G22" s="23"/>
      <c r="H22" s="23"/>
      <c r="I22" s="28">
        <f t="shared" si="0"/>
        <v>354518.6</v>
      </c>
      <c r="K22" s="30"/>
    </row>
    <row r="23" spans="1:11" s="29" customFormat="1" ht="15.75" x14ac:dyDescent="0.25">
      <c r="A23" s="24">
        <v>16</v>
      </c>
      <c r="B23" s="25" t="s">
        <v>32</v>
      </c>
      <c r="C23" s="26" t="s">
        <v>185</v>
      </c>
      <c r="D23" s="23">
        <v>0</v>
      </c>
      <c r="E23" s="23">
        <v>0</v>
      </c>
      <c r="F23" s="23"/>
      <c r="G23" s="23">
        <v>197701.46</v>
      </c>
      <c r="H23" s="23">
        <v>149909.45000000001</v>
      </c>
      <c r="I23" s="28">
        <f t="shared" si="0"/>
        <v>347610.91000000003</v>
      </c>
      <c r="K23" s="30"/>
    </row>
    <row r="24" spans="1:11" s="29" customFormat="1" ht="18.75" x14ac:dyDescent="0.3">
      <c r="A24" s="24">
        <v>17</v>
      </c>
      <c r="B24" s="25" t="s">
        <v>33</v>
      </c>
      <c r="C24" s="33"/>
      <c r="D24" s="23">
        <v>0</v>
      </c>
      <c r="E24" s="23">
        <v>0</v>
      </c>
      <c r="F24" s="23">
        <v>0</v>
      </c>
      <c r="G24" s="23"/>
      <c r="H24" s="23"/>
      <c r="I24" s="28">
        <f t="shared" si="0"/>
        <v>0</v>
      </c>
      <c r="K24" s="30"/>
    </row>
    <row r="25" spans="1:11" s="29" customFormat="1" ht="15.75" x14ac:dyDescent="0.25">
      <c r="A25" s="24">
        <v>18</v>
      </c>
      <c r="B25" s="25" t="s">
        <v>253</v>
      </c>
      <c r="C25" s="26" t="s">
        <v>186</v>
      </c>
      <c r="D25" s="23">
        <v>0</v>
      </c>
      <c r="E25" s="23"/>
      <c r="F25" s="23"/>
      <c r="G25" s="23"/>
      <c r="H25" s="23"/>
      <c r="I25" s="28">
        <f t="shared" si="0"/>
        <v>0</v>
      </c>
      <c r="K25" s="30"/>
    </row>
    <row r="26" spans="1:11" s="29" customFormat="1" ht="15.75" x14ac:dyDescent="0.25">
      <c r="A26" s="24">
        <v>19</v>
      </c>
      <c r="B26" s="25" t="s">
        <v>34</v>
      </c>
      <c r="C26" s="26" t="s">
        <v>275</v>
      </c>
      <c r="D26" s="32">
        <v>13711.7</v>
      </c>
      <c r="E26" s="23">
        <v>7851.24</v>
      </c>
      <c r="F26" s="23">
        <v>3600</v>
      </c>
      <c r="G26" s="23"/>
      <c r="H26" s="23"/>
      <c r="I26" s="28">
        <f t="shared" si="0"/>
        <v>25162.940000000002</v>
      </c>
      <c r="K26" s="30"/>
    </row>
    <row r="27" spans="1:11" s="29" customFormat="1" ht="18.75" x14ac:dyDescent="0.3">
      <c r="A27" s="24">
        <v>20</v>
      </c>
      <c r="B27" s="25" t="s">
        <v>35</v>
      </c>
      <c r="C27" s="33"/>
      <c r="D27" s="23">
        <v>0</v>
      </c>
      <c r="E27" s="23"/>
      <c r="F27" s="23">
        <v>0</v>
      </c>
      <c r="G27" s="23"/>
      <c r="H27" s="23"/>
      <c r="I27" s="28">
        <f t="shared" si="0"/>
        <v>0</v>
      </c>
      <c r="K27" s="30"/>
    </row>
    <row r="28" spans="1:11" s="29" customFormat="1" ht="15.75" x14ac:dyDescent="0.25">
      <c r="A28" s="24">
        <v>21</v>
      </c>
      <c r="B28" s="25" t="s">
        <v>36</v>
      </c>
      <c r="C28" s="26" t="s">
        <v>186</v>
      </c>
      <c r="D28" s="23">
        <v>86700</v>
      </c>
      <c r="E28" s="23">
        <v>0</v>
      </c>
      <c r="F28" s="23">
        <v>0</v>
      </c>
      <c r="G28" s="23"/>
      <c r="H28" s="23"/>
      <c r="I28" s="28">
        <f t="shared" si="0"/>
        <v>86700</v>
      </c>
      <c r="K28" s="30"/>
    </row>
    <row r="29" spans="1:11" s="29" customFormat="1" ht="15.75" x14ac:dyDescent="0.25">
      <c r="A29" s="24">
        <v>22</v>
      </c>
      <c r="B29" s="25" t="s">
        <v>37</v>
      </c>
      <c r="C29" s="26" t="s">
        <v>176</v>
      </c>
      <c r="D29" s="23">
        <v>0</v>
      </c>
      <c r="E29" s="23">
        <v>0</v>
      </c>
      <c r="F29" s="23">
        <v>0</v>
      </c>
      <c r="G29" s="23"/>
      <c r="H29" s="23"/>
      <c r="I29" s="28">
        <f t="shared" si="0"/>
        <v>0</v>
      </c>
      <c r="K29" s="30"/>
    </row>
    <row r="30" spans="1:11" s="29" customFormat="1" ht="15.75" x14ac:dyDescent="0.25">
      <c r="A30" s="24">
        <v>23</v>
      </c>
      <c r="B30" s="25" t="s">
        <v>38</v>
      </c>
      <c r="C30" s="26" t="s">
        <v>187</v>
      </c>
      <c r="D30" s="32">
        <v>17995</v>
      </c>
      <c r="E30" s="23">
        <v>0</v>
      </c>
      <c r="F30" s="23">
        <v>0</v>
      </c>
      <c r="G30" s="23"/>
      <c r="H30" s="23"/>
      <c r="I30" s="28">
        <f t="shared" si="0"/>
        <v>17995</v>
      </c>
      <c r="K30" s="30"/>
    </row>
    <row r="31" spans="1:11" s="29" customFormat="1" ht="15.75" x14ac:dyDescent="0.25">
      <c r="A31" s="24">
        <v>24</v>
      </c>
      <c r="B31" s="25" t="s">
        <v>39</v>
      </c>
      <c r="C31" s="26" t="s">
        <v>188</v>
      </c>
      <c r="D31" s="23">
        <v>90000</v>
      </c>
      <c r="E31" s="23">
        <v>0</v>
      </c>
      <c r="F31" s="23">
        <v>0</v>
      </c>
      <c r="G31" s="23"/>
      <c r="H31" s="23"/>
      <c r="I31" s="28">
        <f t="shared" si="0"/>
        <v>90000</v>
      </c>
      <c r="K31" s="30"/>
    </row>
    <row r="32" spans="1:11" s="29" customFormat="1" ht="14.25" customHeight="1" x14ac:dyDescent="0.25">
      <c r="A32" s="24">
        <v>25</v>
      </c>
      <c r="B32" s="25" t="s">
        <v>40</v>
      </c>
      <c r="C32" s="26" t="s">
        <v>189</v>
      </c>
      <c r="D32" s="23">
        <v>0</v>
      </c>
      <c r="E32" s="23">
        <v>0</v>
      </c>
      <c r="F32" s="23">
        <v>4720</v>
      </c>
      <c r="G32" s="23"/>
      <c r="H32" s="23"/>
      <c r="I32" s="28">
        <f t="shared" si="0"/>
        <v>4720</v>
      </c>
      <c r="K32" s="30"/>
    </row>
    <row r="33" spans="1:11" s="29" customFormat="1" ht="14.25" customHeight="1" x14ac:dyDescent="0.25">
      <c r="A33" s="24">
        <v>26</v>
      </c>
      <c r="B33" s="25" t="s">
        <v>41</v>
      </c>
      <c r="C33" s="26" t="s">
        <v>190</v>
      </c>
      <c r="D33" s="23">
        <v>90975</v>
      </c>
      <c r="E33" s="23">
        <v>90550</v>
      </c>
      <c r="F33" s="23">
        <v>0</v>
      </c>
      <c r="G33" s="23"/>
      <c r="H33" s="23"/>
      <c r="I33" s="28">
        <f t="shared" si="0"/>
        <v>181525</v>
      </c>
      <c r="K33" s="30"/>
    </row>
    <row r="34" spans="1:11" s="29" customFormat="1" ht="14.25" customHeight="1" x14ac:dyDescent="0.25">
      <c r="A34" s="24"/>
      <c r="B34" s="25" t="s">
        <v>276</v>
      </c>
      <c r="C34" s="26"/>
      <c r="D34" s="23"/>
      <c r="E34" s="23"/>
      <c r="F34" s="23">
        <v>40000</v>
      </c>
      <c r="G34" s="23"/>
      <c r="H34" s="23"/>
      <c r="I34" s="28">
        <f t="shared" si="0"/>
        <v>40000</v>
      </c>
      <c r="K34" s="30"/>
    </row>
    <row r="35" spans="1:11" s="29" customFormat="1" ht="14.25" customHeight="1" x14ac:dyDescent="0.25">
      <c r="A35" s="24">
        <v>27</v>
      </c>
      <c r="B35" s="25" t="s">
        <v>42</v>
      </c>
      <c r="C35" s="26" t="s">
        <v>191</v>
      </c>
      <c r="D35" s="23">
        <v>149659.4</v>
      </c>
      <c r="E35" s="23">
        <v>0</v>
      </c>
      <c r="F35" s="23"/>
      <c r="G35" s="23"/>
      <c r="H35" s="23"/>
      <c r="I35" s="28">
        <f t="shared" si="0"/>
        <v>149659.4</v>
      </c>
      <c r="K35" s="30"/>
    </row>
    <row r="36" spans="1:11" s="29" customFormat="1" ht="14.25" customHeight="1" x14ac:dyDescent="0.25">
      <c r="A36" s="24" t="s">
        <v>263</v>
      </c>
      <c r="B36" s="25" t="s">
        <v>43</v>
      </c>
      <c r="C36" s="26" t="s">
        <v>192</v>
      </c>
      <c r="D36" s="23">
        <v>0</v>
      </c>
      <c r="E36" s="23"/>
      <c r="F36" s="23">
        <v>159000</v>
      </c>
      <c r="G36" s="23">
        <f>(156339.99+150922)</f>
        <v>307261.99</v>
      </c>
      <c r="H36" s="23"/>
      <c r="I36" s="28">
        <f t="shared" si="0"/>
        <v>466261.99</v>
      </c>
      <c r="K36" s="30"/>
    </row>
    <row r="37" spans="1:11" s="29" customFormat="1" ht="14.25" customHeight="1" x14ac:dyDescent="0.25">
      <c r="A37" s="24"/>
      <c r="B37" s="25" t="s">
        <v>281</v>
      </c>
      <c r="C37" s="26" t="s">
        <v>186</v>
      </c>
      <c r="D37" s="23"/>
      <c r="E37" s="23"/>
      <c r="F37" s="23">
        <v>149660.06</v>
      </c>
      <c r="G37" s="23"/>
      <c r="H37" s="23">
        <f>(109600+59000)</f>
        <v>168600</v>
      </c>
      <c r="I37" s="28">
        <f t="shared" si="0"/>
        <v>318260.06</v>
      </c>
      <c r="K37" s="30"/>
    </row>
    <row r="38" spans="1:11" s="29" customFormat="1" ht="14.25" customHeight="1" x14ac:dyDescent="0.25">
      <c r="A38" s="24">
        <v>29</v>
      </c>
      <c r="B38" s="25" t="s">
        <v>44</v>
      </c>
      <c r="C38" s="26" t="s">
        <v>174</v>
      </c>
      <c r="D38" s="23">
        <v>0</v>
      </c>
      <c r="E38" s="23">
        <v>0</v>
      </c>
      <c r="F38" s="23"/>
      <c r="G38" s="23"/>
      <c r="H38" s="23">
        <f>(136480.2+5999.6+104298.6)</f>
        <v>246778.40000000002</v>
      </c>
      <c r="I38" s="28">
        <f t="shared" si="0"/>
        <v>246778.40000000002</v>
      </c>
      <c r="K38" s="30"/>
    </row>
    <row r="39" spans="1:11" s="29" customFormat="1" ht="14.25" customHeight="1" x14ac:dyDescent="0.25">
      <c r="A39" s="24">
        <v>30</v>
      </c>
      <c r="B39" s="25" t="s">
        <v>45</v>
      </c>
      <c r="C39" s="26" t="s">
        <v>193</v>
      </c>
      <c r="D39" s="23">
        <v>45400</v>
      </c>
      <c r="E39" s="23"/>
      <c r="F39" s="23"/>
      <c r="G39" s="23"/>
      <c r="H39" s="23"/>
      <c r="I39" s="28">
        <f t="shared" si="0"/>
        <v>45400</v>
      </c>
      <c r="K39" s="30"/>
    </row>
    <row r="40" spans="1:11" s="29" customFormat="1" ht="14.25" customHeight="1" x14ac:dyDescent="0.25">
      <c r="A40" s="24">
        <v>31</v>
      </c>
      <c r="B40" s="25" t="s">
        <v>46</v>
      </c>
      <c r="C40" s="26" t="s">
        <v>194</v>
      </c>
      <c r="D40" s="23">
        <v>0</v>
      </c>
      <c r="E40" s="23"/>
      <c r="F40" s="23">
        <v>59433.4</v>
      </c>
      <c r="G40" s="23">
        <f>(148540.76+24001.32)</f>
        <v>172542.08000000002</v>
      </c>
      <c r="H40" s="23">
        <v>21800</v>
      </c>
      <c r="I40" s="28">
        <f t="shared" si="0"/>
        <v>253775.48</v>
      </c>
      <c r="K40" s="30"/>
    </row>
    <row r="41" spans="1:11" s="29" customFormat="1" ht="14.25" customHeight="1" x14ac:dyDescent="0.25">
      <c r="A41" s="24">
        <v>32</v>
      </c>
      <c r="B41" s="25" t="s">
        <v>47</v>
      </c>
      <c r="C41" s="26" t="s">
        <v>195</v>
      </c>
      <c r="D41" s="23">
        <v>1454296.1</v>
      </c>
      <c r="E41" s="23"/>
      <c r="F41" s="23">
        <v>0</v>
      </c>
      <c r="G41" s="23"/>
      <c r="H41" s="23"/>
      <c r="I41" s="28">
        <f t="shared" si="0"/>
        <v>1454296.1</v>
      </c>
      <c r="K41" s="30"/>
    </row>
    <row r="42" spans="1:11" s="29" customFormat="1" ht="14.25" customHeight="1" x14ac:dyDescent="0.25">
      <c r="A42" s="24">
        <v>33</v>
      </c>
      <c r="B42" s="25" t="s">
        <v>48</v>
      </c>
      <c r="C42" s="26" t="s">
        <v>184</v>
      </c>
      <c r="D42" s="23">
        <v>12950</v>
      </c>
      <c r="E42" s="23">
        <v>104300</v>
      </c>
      <c r="F42" s="23">
        <v>118750</v>
      </c>
      <c r="G42" s="23"/>
      <c r="H42" s="23"/>
      <c r="I42" s="28">
        <f t="shared" si="0"/>
        <v>236000</v>
      </c>
      <c r="K42" s="30"/>
    </row>
    <row r="43" spans="1:11" s="29" customFormat="1" ht="14.25" customHeight="1" x14ac:dyDescent="0.25">
      <c r="A43" s="24">
        <v>34</v>
      </c>
      <c r="B43" s="25" t="s">
        <v>49</v>
      </c>
      <c r="C43" s="26" t="s">
        <v>176</v>
      </c>
      <c r="D43" s="23">
        <v>0</v>
      </c>
      <c r="E43" s="23"/>
      <c r="F43" s="23">
        <v>415140</v>
      </c>
      <c r="G43" s="23">
        <v>5240</v>
      </c>
      <c r="H43" s="23">
        <f>(160082.6+134699)</f>
        <v>294781.59999999998</v>
      </c>
      <c r="I43" s="28">
        <f t="shared" si="0"/>
        <v>715161.59999999998</v>
      </c>
      <c r="K43" s="30"/>
    </row>
    <row r="44" spans="1:11" s="29" customFormat="1" ht="14.25" customHeight="1" x14ac:dyDescent="0.25">
      <c r="A44" s="24">
        <v>35</v>
      </c>
      <c r="B44" s="25" t="s">
        <v>50</v>
      </c>
      <c r="C44" s="26" t="s">
        <v>196</v>
      </c>
      <c r="D44" s="23">
        <v>0</v>
      </c>
      <c r="E44" s="23">
        <v>0</v>
      </c>
      <c r="F44" s="23"/>
      <c r="G44" s="23"/>
      <c r="H44" s="23"/>
      <c r="I44" s="28">
        <f t="shared" si="0"/>
        <v>0</v>
      </c>
      <c r="K44" s="30"/>
    </row>
    <row r="45" spans="1:11" s="29" customFormat="1" ht="14.25" customHeight="1" x14ac:dyDescent="0.25">
      <c r="A45" s="24">
        <v>36</v>
      </c>
      <c r="B45" s="25" t="s">
        <v>51</v>
      </c>
      <c r="C45" s="26" t="s">
        <v>180</v>
      </c>
      <c r="D45" s="23">
        <v>11234</v>
      </c>
      <c r="E45" s="23"/>
      <c r="F45" s="23"/>
      <c r="G45" s="23"/>
      <c r="H45" s="23"/>
      <c r="I45" s="28">
        <f t="shared" si="0"/>
        <v>11234</v>
      </c>
      <c r="K45" s="30"/>
    </row>
    <row r="46" spans="1:11" s="29" customFormat="1" ht="14.25" customHeight="1" x14ac:dyDescent="0.25">
      <c r="A46" s="24">
        <v>37</v>
      </c>
      <c r="B46" s="25" t="s">
        <v>52</v>
      </c>
      <c r="C46" s="26" t="s">
        <v>197</v>
      </c>
      <c r="D46" s="23">
        <v>272921.38</v>
      </c>
      <c r="E46" s="23"/>
      <c r="F46" s="23">
        <v>0</v>
      </c>
      <c r="G46" s="23"/>
      <c r="H46" s="23"/>
      <c r="I46" s="28">
        <f t="shared" si="0"/>
        <v>272921.38</v>
      </c>
      <c r="K46" s="30"/>
    </row>
    <row r="47" spans="1:11" s="29" customFormat="1" ht="14.25" customHeight="1" x14ac:dyDescent="0.25">
      <c r="A47" s="24">
        <v>38</v>
      </c>
      <c r="B47" s="25" t="s">
        <v>53</v>
      </c>
      <c r="C47" s="26" t="s">
        <v>198</v>
      </c>
      <c r="D47" s="23">
        <v>0</v>
      </c>
      <c r="E47" s="23">
        <v>1539.9</v>
      </c>
      <c r="F47" s="23">
        <v>0</v>
      </c>
      <c r="G47" s="23"/>
      <c r="H47" s="23">
        <f>(1539.9+1809.09)</f>
        <v>3348.99</v>
      </c>
      <c r="I47" s="28">
        <f t="shared" si="0"/>
        <v>4888.8899999999994</v>
      </c>
      <c r="K47" s="30"/>
    </row>
    <row r="48" spans="1:11" s="29" customFormat="1" ht="14.25" customHeight="1" x14ac:dyDescent="0.25">
      <c r="A48" s="24">
        <v>39</v>
      </c>
      <c r="B48" s="25" t="s">
        <v>54</v>
      </c>
      <c r="C48" s="26" t="s">
        <v>181</v>
      </c>
      <c r="D48" s="23">
        <v>0</v>
      </c>
      <c r="E48" s="23">
        <v>0</v>
      </c>
      <c r="F48" s="23">
        <f>(17877+19558.5+27834.5+10649.5)</f>
        <v>75919.5</v>
      </c>
      <c r="G48" s="23"/>
      <c r="H48" s="23"/>
      <c r="I48" s="28">
        <f t="shared" si="0"/>
        <v>75919.5</v>
      </c>
      <c r="K48" s="30"/>
    </row>
    <row r="49" spans="1:11" s="29" customFormat="1" ht="14.25" customHeight="1" x14ac:dyDescent="0.25">
      <c r="A49" s="24"/>
      <c r="B49" s="25" t="s">
        <v>291</v>
      </c>
      <c r="C49" s="26" t="s">
        <v>292</v>
      </c>
      <c r="D49" s="23"/>
      <c r="E49" s="23"/>
      <c r="F49" s="23"/>
      <c r="G49" s="23"/>
      <c r="H49" s="23">
        <v>41300</v>
      </c>
      <c r="I49" s="28">
        <f t="shared" si="0"/>
        <v>41300</v>
      </c>
      <c r="K49" s="30"/>
    </row>
    <row r="50" spans="1:11" s="29" customFormat="1" ht="14.25" customHeight="1" x14ac:dyDescent="0.25">
      <c r="A50" s="24">
        <v>40</v>
      </c>
      <c r="B50" s="25" t="s">
        <v>55</v>
      </c>
      <c r="C50" s="26" t="s">
        <v>194</v>
      </c>
      <c r="D50" s="23">
        <v>553131</v>
      </c>
      <c r="E50" s="23"/>
      <c r="F50" s="23">
        <v>0</v>
      </c>
      <c r="G50" s="23"/>
      <c r="H50" s="23"/>
      <c r="I50" s="28">
        <f t="shared" si="0"/>
        <v>553131</v>
      </c>
      <c r="K50" s="30"/>
    </row>
    <row r="51" spans="1:11" s="29" customFormat="1" ht="14.25" customHeight="1" x14ac:dyDescent="0.25">
      <c r="A51" s="24">
        <v>41</v>
      </c>
      <c r="B51" s="25" t="s">
        <v>56</v>
      </c>
      <c r="C51" s="26" t="s">
        <v>199</v>
      </c>
      <c r="D51" s="23">
        <v>159730.70000000001</v>
      </c>
      <c r="E51" s="23">
        <v>0</v>
      </c>
      <c r="F51" s="23"/>
      <c r="G51" s="23"/>
      <c r="H51" s="23"/>
      <c r="I51" s="28">
        <f t="shared" si="0"/>
        <v>159730.70000000001</v>
      </c>
      <c r="K51" s="30"/>
    </row>
    <row r="52" spans="1:11" s="29" customFormat="1" ht="14.25" customHeight="1" x14ac:dyDescent="0.25">
      <c r="A52" s="24"/>
      <c r="B52" s="25" t="s">
        <v>57</v>
      </c>
      <c r="C52" s="26" t="s">
        <v>200</v>
      </c>
      <c r="D52" s="23">
        <v>184729.76</v>
      </c>
      <c r="E52" s="23">
        <v>0</v>
      </c>
      <c r="F52" s="23"/>
      <c r="G52" s="23"/>
      <c r="H52" s="23"/>
      <c r="I52" s="28">
        <f t="shared" si="0"/>
        <v>184729.76</v>
      </c>
      <c r="K52" s="30"/>
    </row>
    <row r="53" spans="1:11" s="29" customFormat="1" ht="14.25" customHeight="1" x14ac:dyDescent="0.25">
      <c r="A53" s="24">
        <v>43</v>
      </c>
      <c r="B53" s="25" t="s">
        <v>277</v>
      </c>
      <c r="C53" s="26" t="s">
        <v>201</v>
      </c>
      <c r="D53" s="23"/>
      <c r="E53" s="23">
        <f>(62000+45020)</f>
        <v>107020</v>
      </c>
      <c r="F53" s="23">
        <f>(29800+13200)</f>
        <v>43000</v>
      </c>
      <c r="G53" s="23"/>
      <c r="H53" s="23"/>
      <c r="I53" s="28">
        <f t="shared" si="0"/>
        <v>150020</v>
      </c>
      <c r="K53" s="30"/>
    </row>
    <row r="54" spans="1:11" s="29" customFormat="1" ht="14.25" customHeight="1" x14ac:dyDescent="0.25">
      <c r="A54" s="24">
        <v>44</v>
      </c>
      <c r="B54" s="25" t="s">
        <v>58</v>
      </c>
      <c r="C54" s="24" t="s">
        <v>202</v>
      </c>
      <c r="D54" s="34"/>
      <c r="E54" s="34">
        <v>0</v>
      </c>
      <c r="F54" s="23">
        <v>5000</v>
      </c>
      <c r="G54" s="34"/>
      <c r="H54" s="23"/>
      <c r="I54" s="28">
        <f t="shared" si="0"/>
        <v>5000</v>
      </c>
      <c r="K54" s="30"/>
    </row>
    <row r="55" spans="1:11" s="29" customFormat="1" ht="14.25" customHeight="1" x14ac:dyDescent="0.25">
      <c r="A55" s="24">
        <v>45</v>
      </c>
      <c r="B55" s="25" t="s">
        <v>59</v>
      </c>
      <c r="C55" s="24" t="s">
        <v>195</v>
      </c>
      <c r="D55" s="23">
        <v>0</v>
      </c>
      <c r="E55" s="23">
        <v>0</v>
      </c>
      <c r="F55" s="23">
        <v>944348.9</v>
      </c>
      <c r="G55" s="23">
        <v>71781</v>
      </c>
      <c r="H55" s="23">
        <f>(82865.85+83906.85)</f>
        <v>166772.70000000001</v>
      </c>
      <c r="I55" s="28">
        <f t="shared" si="0"/>
        <v>1182902.6000000001</v>
      </c>
      <c r="J55" s="35">
        <v>803308.9</v>
      </c>
      <c r="K55" s="30" t="s">
        <v>269</v>
      </c>
    </row>
    <row r="56" spans="1:11" s="29" customFormat="1" ht="14.25" customHeight="1" x14ac:dyDescent="0.25">
      <c r="A56" s="24"/>
      <c r="B56" s="25" t="s">
        <v>273</v>
      </c>
      <c r="C56" s="24" t="s">
        <v>186</v>
      </c>
      <c r="D56" s="23"/>
      <c r="E56" s="23"/>
      <c r="F56" s="23"/>
      <c r="G56" s="23"/>
      <c r="H56" s="23">
        <v>158000</v>
      </c>
      <c r="I56" s="28">
        <f t="shared" si="0"/>
        <v>158000</v>
      </c>
      <c r="J56" s="35"/>
      <c r="K56" s="30"/>
    </row>
    <row r="57" spans="1:11" s="29" customFormat="1" ht="14.25" customHeight="1" x14ac:dyDescent="0.25">
      <c r="A57" s="24">
        <v>46</v>
      </c>
      <c r="B57" s="25" t="s">
        <v>60</v>
      </c>
      <c r="C57" s="24" t="s">
        <v>186</v>
      </c>
      <c r="D57" s="32">
        <v>14250</v>
      </c>
      <c r="E57" s="23"/>
      <c r="F57" s="23">
        <v>201206.75</v>
      </c>
      <c r="G57" s="23">
        <f>(1410.8+5616+4266.02+5610.6)</f>
        <v>16903.419999999998</v>
      </c>
      <c r="H57" s="23">
        <f>(1937+1013.15+1350.03+3757.6+1028.1+13000+1127.5)</f>
        <v>23213.38</v>
      </c>
      <c r="I57" s="28">
        <f t="shared" si="0"/>
        <v>255573.55</v>
      </c>
      <c r="K57" s="30"/>
    </row>
    <row r="58" spans="1:11" s="29" customFormat="1" ht="14.25" customHeight="1" x14ac:dyDescent="0.25">
      <c r="A58" s="24">
        <v>47</v>
      </c>
      <c r="B58" s="25" t="s">
        <v>61</v>
      </c>
      <c r="C58" s="24" t="s">
        <v>186</v>
      </c>
      <c r="D58" s="23">
        <v>179900</v>
      </c>
      <c r="E58" s="23">
        <v>0</v>
      </c>
      <c r="F58" s="23"/>
      <c r="G58" s="23"/>
      <c r="H58" s="23"/>
      <c r="I58" s="28">
        <f t="shared" si="0"/>
        <v>179900</v>
      </c>
      <c r="K58" s="30"/>
    </row>
    <row r="59" spans="1:11" s="29" customFormat="1" ht="14.25" customHeight="1" x14ac:dyDescent="0.25">
      <c r="A59" s="24">
        <v>48</v>
      </c>
      <c r="B59" s="25" t="s">
        <v>62</v>
      </c>
      <c r="C59" s="24" t="s">
        <v>203</v>
      </c>
      <c r="D59" s="23">
        <v>0</v>
      </c>
      <c r="E59" s="23">
        <v>0</v>
      </c>
      <c r="F59" s="23"/>
      <c r="G59" s="23"/>
      <c r="H59" s="23"/>
      <c r="I59" s="28">
        <f t="shared" si="0"/>
        <v>0</v>
      </c>
      <c r="K59" s="30"/>
    </row>
    <row r="60" spans="1:11" s="29" customFormat="1" ht="14.25" customHeight="1" x14ac:dyDescent="0.25">
      <c r="A60" s="24">
        <v>49</v>
      </c>
      <c r="B60" s="25" t="s">
        <v>63</v>
      </c>
      <c r="C60" s="24" t="s">
        <v>204</v>
      </c>
      <c r="D60" s="32">
        <v>3996.36</v>
      </c>
      <c r="E60" s="23">
        <v>0</v>
      </c>
      <c r="F60" s="23"/>
      <c r="G60" s="23"/>
      <c r="H60" s="23"/>
      <c r="I60" s="28">
        <f t="shared" si="0"/>
        <v>3996.36</v>
      </c>
      <c r="K60" s="30"/>
    </row>
    <row r="61" spans="1:11" s="29" customFormat="1" ht="14.25" customHeight="1" x14ac:dyDescent="0.25">
      <c r="A61" s="24">
        <v>50</v>
      </c>
      <c r="B61" s="25" t="s">
        <v>64</v>
      </c>
      <c r="C61" s="24" t="s">
        <v>205</v>
      </c>
      <c r="D61" s="23">
        <v>190756.84</v>
      </c>
      <c r="E61" s="23">
        <v>0</v>
      </c>
      <c r="F61" s="23">
        <v>0</v>
      </c>
      <c r="G61" s="23"/>
      <c r="H61" s="23"/>
      <c r="I61" s="28">
        <f t="shared" si="0"/>
        <v>190756.84</v>
      </c>
      <c r="K61" s="30"/>
    </row>
    <row r="62" spans="1:11" s="29" customFormat="1" ht="14.25" customHeight="1" x14ac:dyDescent="0.25">
      <c r="A62" s="24">
        <v>51</v>
      </c>
      <c r="B62" s="25" t="s">
        <v>65</v>
      </c>
      <c r="C62" s="24" t="s">
        <v>206</v>
      </c>
      <c r="D62" s="23">
        <v>0</v>
      </c>
      <c r="E62" s="23">
        <v>0</v>
      </c>
      <c r="F62" s="23">
        <v>0</v>
      </c>
      <c r="G62" s="23"/>
      <c r="H62" s="23"/>
      <c r="I62" s="28">
        <f t="shared" si="0"/>
        <v>0</v>
      </c>
      <c r="K62" s="30"/>
    </row>
    <row r="63" spans="1:11" s="29" customFormat="1" ht="14.25" customHeight="1" x14ac:dyDescent="0.25">
      <c r="A63" s="24">
        <v>52</v>
      </c>
      <c r="B63" s="25" t="s">
        <v>66</v>
      </c>
      <c r="C63" s="24" t="s">
        <v>207</v>
      </c>
      <c r="D63" s="23">
        <v>970515</v>
      </c>
      <c r="E63" s="23">
        <v>0</v>
      </c>
      <c r="F63" s="23">
        <v>0</v>
      </c>
      <c r="G63" s="23"/>
      <c r="H63" s="23"/>
      <c r="I63" s="28">
        <f t="shared" si="0"/>
        <v>970515</v>
      </c>
      <c r="K63" s="30"/>
    </row>
    <row r="64" spans="1:11" s="29" customFormat="1" ht="14.25" customHeight="1" x14ac:dyDescent="0.25">
      <c r="A64" s="24">
        <v>53</v>
      </c>
      <c r="B64" s="25" t="s">
        <v>67</v>
      </c>
      <c r="C64" s="24" t="s">
        <v>208</v>
      </c>
      <c r="D64" s="23"/>
      <c r="E64" s="23">
        <v>0</v>
      </c>
      <c r="F64" s="23">
        <v>3540</v>
      </c>
      <c r="G64" s="23"/>
      <c r="H64" s="23"/>
      <c r="I64" s="28">
        <f t="shared" si="0"/>
        <v>3540</v>
      </c>
      <c r="K64" s="30"/>
    </row>
    <row r="65" spans="1:11" s="29" customFormat="1" ht="14.25" customHeight="1" x14ac:dyDescent="0.25">
      <c r="A65" s="24">
        <v>54</v>
      </c>
      <c r="B65" s="25" t="s">
        <v>68</v>
      </c>
      <c r="C65" s="24" t="s">
        <v>186</v>
      </c>
      <c r="D65" s="23"/>
      <c r="E65" s="23"/>
      <c r="F65" s="23">
        <v>136600</v>
      </c>
      <c r="G65" s="23">
        <f>(125000+55000+3000+78000+31000)</f>
        <v>292000</v>
      </c>
      <c r="H65" s="23">
        <f>(283000+160000)</f>
        <v>443000</v>
      </c>
      <c r="I65" s="28">
        <f t="shared" si="0"/>
        <v>871600</v>
      </c>
      <c r="K65" s="30"/>
    </row>
    <row r="66" spans="1:11" s="29" customFormat="1" ht="14.25" customHeight="1" x14ac:dyDescent="0.25">
      <c r="A66" s="24">
        <v>55</v>
      </c>
      <c r="B66" s="25" t="s">
        <v>69</v>
      </c>
      <c r="C66" s="24" t="s">
        <v>205</v>
      </c>
      <c r="D66" s="23"/>
      <c r="E66" s="23">
        <v>0</v>
      </c>
      <c r="F66" s="23">
        <v>47000</v>
      </c>
      <c r="G66" s="23"/>
      <c r="H66" s="23"/>
      <c r="I66" s="28">
        <f t="shared" si="0"/>
        <v>47000</v>
      </c>
      <c r="K66" s="30"/>
    </row>
    <row r="67" spans="1:11" s="29" customFormat="1" ht="14.25" customHeight="1" x14ac:dyDescent="0.25">
      <c r="A67" s="24">
        <v>56</v>
      </c>
      <c r="B67" s="25" t="s">
        <v>70</v>
      </c>
      <c r="C67" s="24" t="s">
        <v>209</v>
      </c>
      <c r="D67" s="32">
        <v>1400</v>
      </c>
      <c r="E67" s="23">
        <v>0</v>
      </c>
      <c r="F67" s="23"/>
      <c r="G67" s="23"/>
      <c r="H67" s="23"/>
      <c r="I67" s="28">
        <f t="shared" si="0"/>
        <v>1400</v>
      </c>
      <c r="K67" s="30"/>
    </row>
    <row r="68" spans="1:11" s="29" customFormat="1" ht="14.25" customHeight="1" x14ac:dyDescent="0.25">
      <c r="A68" s="24">
        <v>57</v>
      </c>
      <c r="B68" s="25" t="s">
        <v>71</v>
      </c>
      <c r="C68" s="24" t="s">
        <v>176</v>
      </c>
      <c r="D68" s="23">
        <v>0</v>
      </c>
      <c r="E68" s="23"/>
      <c r="F68" s="23"/>
      <c r="G68" s="23"/>
      <c r="H68" s="23"/>
      <c r="I68" s="28">
        <f t="shared" si="0"/>
        <v>0</v>
      </c>
      <c r="K68" s="30"/>
    </row>
    <row r="69" spans="1:11" s="29" customFormat="1" ht="14.25" customHeight="1" x14ac:dyDescent="0.25">
      <c r="A69" s="24">
        <v>58</v>
      </c>
      <c r="B69" s="25" t="s">
        <v>72</v>
      </c>
      <c r="C69" s="24" t="s">
        <v>195</v>
      </c>
      <c r="D69" s="23">
        <v>120000</v>
      </c>
      <c r="E69" s="23">
        <v>0</v>
      </c>
      <c r="F69" s="23">
        <v>0</v>
      </c>
      <c r="G69" s="23"/>
      <c r="H69" s="23"/>
      <c r="I69" s="28">
        <f t="shared" si="0"/>
        <v>120000</v>
      </c>
      <c r="K69" s="30"/>
    </row>
    <row r="70" spans="1:11" s="29" customFormat="1" ht="14.25" customHeight="1" x14ac:dyDescent="0.25">
      <c r="A70" s="24"/>
      <c r="B70" s="25" t="s">
        <v>282</v>
      </c>
      <c r="C70" s="24" t="s">
        <v>283</v>
      </c>
      <c r="D70" s="23"/>
      <c r="E70" s="23"/>
      <c r="F70" s="23">
        <v>60073</v>
      </c>
      <c r="G70" s="23"/>
      <c r="H70" s="23"/>
      <c r="I70" s="28">
        <f t="shared" si="0"/>
        <v>60073</v>
      </c>
      <c r="K70" s="30"/>
    </row>
    <row r="71" spans="1:11" s="29" customFormat="1" ht="14.25" customHeight="1" x14ac:dyDescent="0.25">
      <c r="A71" s="24">
        <v>59</v>
      </c>
      <c r="B71" s="25" t="s">
        <v>73</v>
      </c>
      <c r="C71" s="24" t="s">
        <v>186</v>
      </c>
      <c r="D71" s="23">
        <v>29117.16</v>
      </c>
      <c r="E71" s="23">
        <v>0</v>
      </c>
      <c r="F71" s="23"/>
      <c r="G71" s="23"/>
      <c r="H71" s="23"/>
      <c r="I71" s="28">
        <f t="shared" si="0"/>
        <v>29117.16</v>
      </c>
      <c r="K71" s="30"/>
    </row>
    <row r="72" spans="1:11" s="29" customFormat="1" ht="14.25" customHeight="1" x14ac:dyDescent="0.25">
      <c r="A72" s="24">
        <v>60</v>
      </c>
      <c r="B72" s="25" t="s">
        <v>74</v>
      </c>
      <c r="C72" s="24" t="s">
        <v>210</v>
      </c>
      <c r="D72" s="23">
        <v>0</v>
      </c>
      <c r="E72" s="23">
        <v>0</v>
      </c>
      <c r="F72" s="23"/>
      <c r="G72" s="23"/>
      <c r="H72" s="23"/>
      <c r="I72" s="28">
        <f t="shared" si="0"/>
        <v>0</v>
      </c>
      <c r="K72" s="30"/>
    </row>
    <row r="73" spans="1:11" s="29" customFormat="1" ht="14.25" customHeight="1" x14ac:dyDescent="0.25">
      <c r="A73" s="24">
        <v>61</v>
      </c>
      <c r="B73" s="25" t="s">
        <v>75</v>
      </c>
      <c r="C73" s="24" t="s">
        <v>211</v>
      </c>
      <c r="D73" s="23">
        <v>0</v>
      </c>
      <c r="E73" s="23">
        <v>0</v>
      </c>
      <c r="F73" s="23">
        <v>0</v>
      </c>
      <c r="G73" s="23"/>
      <c r="H73" s="23"/>
      <c r="I73" s="28">
        <f t="shared" ref="I73:I136" si="1">(D73+E73+F73+G73+H73)</f>
        <v>0</v>
      </c>
      <c r="K73" s="30"/>
    </row>
    <row r="74" spans="1:11" s="29" customFormat="1" ht="14.25" customHeight="1" x14ac:dyDescent="0.25">
      <c r="A74" s="24">
        <v>62</v>
      </c>
      <c r="B74" s="25" t="s">
        <v>76</v>
      </c>
      <c r="C74" s="24"/>
      <c r="D74" s="23">
        <v>0</v>
      </c>
      <c r="E74" s="23">
        <v>0</v>
      </c>
      <c r="F74" s="23">
        <v>0</v>
      </c>
      <c r="G74" s="23"/>
      <c r="H74" s="23"/>
      <c r="I74" s="28">
        <f t="shared" si="1"/>
        <v>0</v>
      </c>
      <c r="K74" s="30"/>
    </row>
    <row r="75" spans="1:11" s="29" customFormat="1" ht="14.25" customHeight="1" x14ac:dyDescent="0.25">
      <c r="A75" s="24">
        <v>63</v>
      </c>
      <c r="B75" s="25" t="s">
        <v>77</v>
      </c>
      <c r="C75" s="24" t="s">
        <v>199</v>
      </c>
      <c r="D75" s="23">
        <v>0</v>
      </c>
      <c r="E75" s="23"/>
      <c r="F75" s="23"/>
      <c r="G75" s="23">
        <f>(60099.6+45124.38)</f>
        <v>105223.98</v>
      </c>
      <c r="H75" s="23">
        <f>(116899.9+33843.28)</f>
        <v>150743.18</v>
      </c>
      <c r="I75" s="28">
        <f t="shared" si="1"/>
        <v>255967.15999999997</v>
      </c>
      <c r="K75" s="30"/>
    </row>
    <row r="76" spans="1:11" s="29" customFormat="1" ht="14.25" customHeight="1" x14ac:dyDescent="0.25">
      <c r="A76" s="24">
        <v>64</v>
      </c>
      <c r="B76" s="25" t="s">
        <v>78</v>
      </c>
      <c r="C76" s="24" t="s">
        <v>177</v>
      </c>
      <c r="D76" s="23">
        <v>0</v>
      </c>
      <c r="E76" s="23">
        <v>0</v>
      </c>
      <c r="F76" s="23">
        <f>(31500+ 41500+41040)</f>
        <v>114040</v>
      </c>
      <c r="G76" s="23">
        <v>19500</v>
      </c>
      <c r="H76" s="23"/>
      <c r="I76" s="28">
        <f t="shared" si="1"/>
        <v>133540</v>
      </c>
      <c r="K76" s="30"/>
    </row>
    <row r="77" spans="1:11" s="29" customFormat="1" ht="14.25" customHeight="1" x14ac:dyDescent="0.25">
      <c r="A77" s="24"/>
      <c r="B77" s="25" t="s">
        <v>287</v>
      </c>
      <c r="C77" s="24" t="s">
        <v>288</v>
      </c>
      <c r="D77" s="23"/>
      <c r="E77" s="23"/>
      <c r="F77" s="23"/>
      <c r="G77" s="23"/>
      <c r="H77" s="23">
        <v>50114</v>
      </c>
      <c r="I77" s="28">
        <f t="shared" si="1"/>
        <v>50114</v>
      </c>
      <c r="K77" s="30"/>
    </row>
    <row r="78" spans="1:11" s="29" customFormat="1" ht="14.25" customHeight="1" x14ac:dyDescent="0.25">
      <c r="A78" s="24">
        <v>65</v>
      </c>
      <c r="B78" s="25" t="s">
        <v>79</v>
      </c>
      <c r="C78" s="24" t="s">
        <v>212</v>
      </c>
      <c r="D78" s="23">
        <v>0</v>
      </c>
      <c r="E78" s="23">
        <v>0</v>
      </c>
      <c r="F78" s="23">
        <v>118760</v>
      </c>
      <c r="G78" s="23">
        <f>(82300+2750+1125+900+1125+1125+1125+1125+2750+2330+2525+1125+1125)</f>
        <v>101430</v>
      </c>
      <c r="H78" s="23">
        <f>(1125+1125+900+1125+2525+1125+1125+1125+1125+2330+1125+600+1125+6300+2105+1125+675)</f>
        <v>26685</v>
      </c>
      <c r="I78" s="28">
        <f t="shared" si="1"/>
        <v>246875</v>
      </c>
      <c r="K78" s="30"/>
    </row>
    <row r="79" spans="1:11" s="29" customFormat="1" ht="14.25" customHeight="1" x14ac:dyDescent="0.25">
      <c r="A79" s="24">
        <v>66</v>
      </c>
      <c r="B79" s="25" t="s">
        <v>80</v>
      </c>
      <c r="C79" s="24" t="s">
        <v>197</v>
      </c>
      <c r="D79" s="23">
        <v>158000</v>
      </c>
      <c r="E79" s="23">
        <v>0</v>
      </c>
      <c r="F79" s="23"/>
      <c r="G79" s="23"/>
      <c r="H79" s="23"/>
      <c r="I79" s="28">
        <f t="shared" si="1"/>
        <v>158000</v>
      </c>
      <c r="K79" s="30"/>
    </row>
    <row r="80" spans="1:11" s="29" customFormat="1" ht="14.25" customHeight="1" x14ac:dyDescent="0.25">
      <c r="A80" s="24">
        <v>67</v>
      </c>
      <c r="B80" s="25" t="s">
        <v>81</v>
      </c>
      <c r="C80" s="24" t="s">
        <v>199</v>
      </c>
      <c r="D80" s="23">
        <v>220975</v>
      </c>
      <c r="E80" s="23">
        <v>0</v>
      </c>
      <c r="F80" s="23"/>
      <c r="G80" s="23"/>
      <c r="H80" s="23"/>
      <c r="I80" s="28">
        <f t="shared" si="1"/>
        <v>220975</v>
      </c>
      <c r="K80" s="30"/>
    </row>
    <row r="81" spans="1:11" s="29" customFormat="1" ht="14.25" customHeight="1" x14ac:dyDescent="0.25">
      <c r="A81" s="24">
        <v>68</v>
      </c>
      <c r="B81" s="25" t="s">
        <v>82</v>
      </c>
      <c r="C81" s="24" t="s">
        <v>213</v>
      </c>
      <c r="D81" s="23">
        <v>5392.6</v>
      </c>
      <c r="E81" s="23">
        <v>0</v>
      </c>
      <c r="F81" s="23">
        <v>0</v>
      </c>
      <c r="G81" s="23"/>
      <c r="H81" s="23"/>
      <c r="I81" s="28">
        <f t="shared" si="1"/>
        <v>5392.6</v>
      </c>
      <c r="K81" s="30"/>
    </row>
    <row r="82" spans="1:11" s="29" customFormat="1" ht="14.25" customHeight="1" x14ac:dyDescent="0.25">
      <c r="A82" s="24">
        <v>69</v>
      </c>
      <c r="B82" s="25" t="s">
        <v>83</v>
      </c>
      <c r="C82" s="24" t="s">
        <v>176</v>
      </c>
      <c r="D82" s="23"/>
      <c r="E82" s="23">
        <v>0</v>
      </c>
      <c r="F82" s="23">
        <v>0</v>
      </c>
      <c r="G82" s="23"/>
      <c r="H82" s="23"/>
      <c r="I82" s="28">
        <f t="shared" si="1"/>
        <v>0</v>
      </c>
      <c r="K82" s="30"/>
    </row>
    <row r="83" spans="1:11" s="29" customFormat="1" ht="14.25" customHeight="1" x14ac:dyDescent="0.25">
      <c r="A83" s="24">
        <v>70</v>
      </c>
      <c r="B83" s="25" t="s">
        <v>84</v>
      </c>
      <c r="C83" s="24" t="s">
        <v>181</v>
      </c>
      <c r="D83" s="23">
        <v>0</v>
      </c>
      <c r="E83" s="23">
        <v>0</v>
      </c>
      <c r="F83" s="23">
        <v>0</v>
      </c>
      <c r="G83" s="23"/>
      <c r="H83" s="23"/>
      <c r="I83" s="28">
        <f t="shared" si="1"/>
        <v>0</v>
      </c>
      <c r="K83" s="30"/>
    </row>
    <row r="84" spans="1:11" s="29" customFormat="1" ht="14.25" customHeight="1" x14ac:dyDescent="0.25">
      <c r="A84" s="24">
        <v>71</v>
      </c>
      <c r="B84" s="25" t="s">
        <v>85</v>
      </c>
      <c r="C84" s="24" t="s">
        <v>214</v>
      </c>
      <c r="D84" s="23">
        <v>2199.9899999999998</v>
      </c>
      <c r="E84" s="23">
        <v>0</v>
      </c>
      <c r="F84" s="23">
        <v>0</v>
      </c>
      <c r="G84" s="23"/>
      <c r="H84" s="23"/>
      <c r="I84" s="28">
        <f t="shared" si="1"/>
        <v>2199.9899999999998</v>
      </c>
      <c r="K84" s="30"/>
    </row>
    <row r="85" spans="1:11" s="29" customFormat="1" ht="14.25" customHeight="1" x14ac:dyDescent="0.25">
      <c r="A85" s="24">
        <v>72</v>
      </c>
      <c r="B85" s="25" t="s">
        <v>86</v>
      </c>
      <c r="C85" s="24" t="s">
        <v>177</v>
      </c>
      <c r="D85" s="23">
        <v>140820</v>
      </c>
      <c r="E85" s="23">
        <v>0</v>
      </c>
      <c r="F85" s="23">
        <v>0</v>
      </c>
      <c r="G85" s="23"/>
      <c r="H85" s="31"/>
      <c r="I85" s="28">
        <f t="shared" si="1"/>
        <v>140820</v>
      </c>
      <c r="K85" s="30"/>
    </row>
    <row r="86" spans="1:11" s="29" customFormat="1" ht="14.25" customHeight="1" x14ac:dyDescent="0.25">
      <c r="A86" s="24"/>
      <c r="B86" s="25" t="s">
        <v>289</v>
      </c>
      <c r="C86" s="24" t="s">
        <v>290</v>
      </c>
      <c r="D86" s="23"/>
      <c r="E86" s="23"/>
      <c r="F86" s="23"/>
      <c r="G86" s="23"/>
      <c r="H86" s="23">
        <v>23600</v>
      </c>
      <c r="I86" s="28">
        <f t="shared" si="1"/>
        <v>23600</v>
      </c>
      <c r="K86" s="30"/>
    </row>
    <row r="87" spans="1:11" s="29" customFormat="1" ht="14.25" customHeight="1" x14ac:dyDescent="0.25">
      <c r="A87" s="24">
        <v>73</v>
      </c>
      <c r="B87" s="25" t="s">
        <v>87</v>
      </c>
      <c r="C87" s="24" t="s">
        <v>186</v>
      </c>
      <c r="D87" s="23">
        <v>0</v>
      </c>
      <c r="E87" s="23">
        <v>0</v>
      </c>
      <c r="F87" s="23">
        <v>37264.400000000001</v>
      </c>
      <c r="G87" s="23">
        <v>157176</v>
      </c>
      <c r="H87" s="31"/>
      <c r="I87" s="28">
        <f t="shared" si="1"/>
        <v>194440.4</v>
      </c>
      <c r="K87" s="30"/>
    </row>
    <row r="88" spans="1:11" s="29" customFormat="1" ht="14.25" customHeight="1" x14ac:dyDescent="0.25">
      <c r="A88" s="24">
        <v>74</v>
      </c>
      <c r="B88" s="25" t="s">
        <v>88</v>
      </c>
      <c r="C88" s="24" t="s">
        <v>215</v>
      </c>
      <c r="D88" s="23">
        <v>0</v>
      </c>
      <c r="E88" s="23">
        <v>369850</v>
      </c>
      <c r="F88" s="23"/>
      <c r="G88" s="23"/>
      <c r="H88" s="31"/>
      <c r="I88" s="28">
        <f t="shared" si="1"/>
        <v>369850</v>
      </c>
      <c r="K88" s="30"/>
    </row>
    <row r="89" spans="1:11" s="29" customFormat="1" ht="14.25" customHeight="1" x14ac:dyDescent="0.25">
      <c r="A89" s="24"/>
      <c r="B89" s="25" t="s">
        <v>270</v>
      </c>
      <c r="C89" s="24" t="s">
        <v>271</v>
      </c>
      <c r="D89" s="23"/>
      <c r="E89" s="23"/>
      <c r="F89" s="23"/>
      <c r="G89" s="23"/>
      <c r="H89" s="23"/>
      <c r="I89" s="28">
        <f t="shared" si="1"/>
        <v>0</v>
      </c>
      <c r="K89" s="30"/>
    </row>
    <row r="90" spans="1:11" s="29" customFormat="1" ht="14.25" customHeight="1" x14ac:dyDescent="0.25">
      <c r="A90" s="24">
        <v>75</v>
      </c>
      <c r="B90" s="25" t="s">
        <v>89</v>
      </c>
      <c r="C90" s="24" t="s">
        <v>206</v>
      </c>
      <c r="D90" s="23">
        <v>0</v>
      </c>
      <c r="E90" s="23">
        <v>5645</v>
      </c>
      <c r="F90" s="23">
        <v>176570</v>
      </c>
      <c r="G90" s="23"/>
      <c r="H90" s="31"/>
      <c r="I90" s="28">
        <f t="shared" si="1"/>
        <v>182215</v>
      </c>
      <c r="K90" s="30"/>
    </row>
    <row r="91" spans="1:11" s="29" customFormat="1" ht="14.25" customHeight="1" x14ac:dyDescent="0.25">
      <c r="A91" s="24">
        <v>76</v>
      </c>
      <c r="B91" s="25" t="s">
        <v>90</v>
      </c>
      <c r="C91" s="24" t="s">
        <v>216</v>
      </c>
      <c r="D91" s="23">
        <v>3000</v>
      </c>
      <c r="E91" s="23"/>
      <c r="F91" s="23">
        <v>0</v>
      </c>
      <c r="G91" s="23"/>
      <c r="H91" s="31"/>
      <c r="I91" s="28">
        <f t="shared" si="1"/>
        <v>3000</v>
      </c>
      <c r="K91" s="30"/>
    </row>
    <row r="92" spans="1:11" s="29" customFormat="1" ht="14.25" customHeight="1" x14ac:dyDescent="0.25">
      <c r="A92" s="24">
        <v>77</v>
      </c>
      <c r="B92" s="25" t="s">
        <v>91</v>
      </c>
      <c r="C92" s="24" t="s">
        <v>217</v>
      </c>
      <c r="D92" s="23">
        <v>34900.379999999997</v>
      </c>
      <c r="E92" s="23"/>
      <c r="F92" s="23"/>
      <c r="G92" s="23"/>
      <c r="H92" s="31"/>
      <c r="I92" s="28">
        <f t="shared" si="1"/>
        <v>34900.379999999997</v>
      </c>
      <c r="K92" s="30"/>
    </row>
    <row r="93" spans="1:11" s="29" customFormat="1" ht="14.25" customHeight="1" x14ac:dyDescent="0.25">
      <c r="A93" s="24"/>
      <c r="B93" s="25" t="s">
        <v>279</v>
      </c>
      <c r="C93" s="24" t="s">
        <v>280</v>
      </c>
      <c r="D93" s="23"/>
      <c r="E93" s="23"/>
      <c r="F93" s="23">
        <v>18585</v>
      </c>
      <c r="G93" s="23"/>
      <c r="H93" s="31"/>
      <c r="I93" s="28">
        <f t="shared" si="1"/>
        <v>18585</v>
      </c>
      <c r="K93" s="30"/>
    </row>
    <row r="94" spans="1:11" s="29" customFormat="1" ht="14.25" customHeight="1" x14ac:dyDescent="0.25">
      <c r="A94" s="24">
        <v>78</v>
      </c>
      <c r="B94" s="25" t="s">
        <v>92</v>
      </c>
      <c r="C94" s="24" t="s">
        <v>186</v>
      </c>
      <c r="D94" s="23"/>
      <c r="E94" s="23">
        <v>0</v>
      </c>
      <c r="F94" s="23"/>
      <c r="G94" s="23"/>
      <c r="H94" s="31"/>
      <c r="I94" s="28">
        <f t="shared" si="1"/>
        <v>0</v>
      </c>
      <c r="K94" s="30"/>
    </row>
    <row r="95" spans="1:11" s="29" customFormat="1" ht="14.25" customHeight="1" x14ac:dyDescent="0.25">
      <c r="A95" s="24"/>
      <c r="B95" s="25" t="s">
        <v>272</v>
      </c>
      <c r="C95" s="24" t="s">
        <v>186</v>
      </c>
      <c r="D95" s="23"/>
      <c r="E95" s="23"/>
      <c r="F95" s="23"/>
      <c r="G95" s="23"/>
      <c r="H95" s="23">
        <v>378000</v>
      </c>
      <c r="I95" s="28">
        <f t="shared" si="1"/>
        <v>378000</v>
      </c>
      <c r="K95" s="30"/>
    </row>
    <row r="96" spans="1:11" s="29" customFormat="1" ht="14.25" customHeight="1" x14ac:dyDescent="0.25">
      <c r="A96" s="24">
        <v>79</v>
      </c>
      <c r="B96" s="25" t="s">
        <v>93</v>
      </c>
      <c r="C96" s="24" t="s">
        <v>180</v>
      </c>
      <c r="D96" s="23">
        <v>68853</v>
      </c>
      <c r="E96" s="23">
        <v>0</v>
      </c>
      <c r="F96" s="23">
        <v>0</v>
      </c>
      <c r="G96" s="23"/>
      <c r="H96" s="31"/>
      <c r="I96" s="28">
        <f t="shared" si="1"/>
        <v>68853</v>
      </c>
      <c r="K96" s="30"/>
    </row>
    <row r="97" spans="1:11" s="29" customFormat="1" ht="14.25" customHeight="1" x14ac:dyDescent="0.25">
      <c r="A97" s="24">
        <v>80</v>
      </c>
      <c r="B97" s="25" t="s">
        <v>94</v>
      </c>
      <c r="C97" s="24" t="s">
        <v>218</v>
      </c>
      <c r="D97" s="23">
        <v>105320.16</v>
      </c>
      <c r="E97" s="23">
        <v>0</v>
      </c>
      <c r="F97" s="23"/>
      <c r="G97" s="23"/>
      <c r="H97" s="31"/>
      <c r="I97" s="28">
        <f t="shared" si="1"/>
        <v>105320.16</v>
      </c>
      <c r="K97" s="30"/>
    </row>
    <row r="98" spans="1:11" s="29" customFormat="1" ht="14.25" customHeight="1" x14ac:dyDescent="0.25">
      <c r="A98" s="24">
        <v>81</v>
      </c>
      <c r="B98" s="25" t="s">
        <v>95</v>
      </c>
      <c r="C98" s="24" t="s">
        <v>186</v>
      </c>
      <c r="D98" s="23">
        <v>107700</v>
      </c>
      <c r="E98" s="23"/>
      <c r="F98" s="23">
        <v>0</v>
      </c>
      <c r="G98" s="23"/>
      <c r="H98" s="31"/>
      <c r="I98" s="28">
        <f t="shared" si="1"/>
        <v>107700</v>
      </c>
      <c r="K98" s="30"/>
    </row>
    <row r="99" spans="1:11" s="29" customFormat="1" ht="14.25" customHeight="1" x14ac:dyDescent="0.25">
      <c r="A99" s="24">
        <v>82</v>
      </c>
      <c r="B99" s="25" t="s">
        <v>96</v>
      </c>
      <c r="C99" s="36" t="s">
        <v>219</v>
      </c>
      <c r="D99" s="23"/>
      <c r="E99" s="23">
        <v>0</v>
      </c>
      <c r="F99" s="23"/>
      <c r="G99" s="23"/>
      <c r="H99" s="31"/>
      <c r="I99" s="28">
        <f t="shared" si="1"/>
        <v>0</v>
      </c>
      <c r="K99" s="30"/>
    </row>
    <row r="100" spans="1:11" s="29" customFormat="1" ht="14.25" customHeight="1" x14ac:dyDescent="0.25">
      <c r="A100" s="24">
        <v>83</v>
      </c>
      <c r="B100" s="25" t="s">
        <v>97</v>
      </c>
      <c r="C100" s="24" t="s">
        <v>186</v>
      </c>
      <c r="D100" s="23">
        <v>154500</v>
      </c>
      <c r="E100" s="23">
        <v>0</v>
      </c>
      <c r="F100" s="23">
        <v>0</v>
      </c>
      <c r="G100" s="23"/>
      <c r="H100" s="31"/>
      <c r="I100" s="28">
        <f t="shared" si="1"/>
        <v>154500</v>
      </c>
      <c r="K100" s="30"/>
    </row>
    <row r="101" spans="1:11" s="29" customFormat="1" ht="14.25" customHeight="1" x14ac:dyDescent="0.25">
      <c r="A101" s="24">
        <v>84</v>
      </c>
      <c r="B101" s="25" t="s">
        <v>98</v>
      </c>
      <c r="C101" s="24" t="s">
        <v>191</v>
      </c>
      <c r="D101" s="23">
        <v>40500.49</v>
      </c>
      <c r="E101" s="23">
        <v>0</v>
      </c>
      <c r="F101" s="23"/>
      <c r="G101" s="23"/>
      <c r="H101" s="31"/>
      <c r="I101" s="28">
        <f t="shared" si="1"/>
        <v>40500.49</v>
      </c>
      <c r="K101" s="30"/>
    </row>
    <row r="102" spans="1:11" s="29" customFormat="1" ht="14.25" customHeight="1" x14ac:dyDescent="0.25">
      <c r="A102" s="24">
        <v>85</v>
      </c>
      <c r="B102" s="25" t="s">
        <v>99</v>
      </c>
      <c r="C102" s="24" t="s">
        <v>186</v>
      </c>
      <c r="D102" s="23">
        <v>0</v>
      </c>
      <c r="E102" s="23">
        <v>0</v>
      </c>
      <c r="F102" s="23">
        <v>306200</v>
      </c>
      <c r="G102" s="23">
        <v>163835</v>
      </c>
      <c r="H102" s="23">
        <f>(55364+151018+142025+89157.6)</f>
        <v>437564.6</v>
      </c>
      <c r="I102" s="28">
        <f t="shared" si="1"/>
        <v>907599.6</v>
      </c>
      <c r="K102" s="30"/>
    </row>
    <row r="103" spans="1:11" s="29" customFormat="1" ht="14.25" customHeight="1" x14ac:dyDescent="0.25">
      <c r="A103" s="24">
        <v>86</v>
      </c>
      <c r="B103" s="25" t="s">
        <v>100</v>
      </c>
      <c r="C103" s="24" t="s">
        <v>186</v>
      </c>
      <c r="D103" s="23">
        <v>0</v>
      </c>
      <c r="E103" s="23">
        <v>0</v>
      </c>
      <c r="F103" s="23"/>
      <c r="G103" s="23">
        <v>139650</v>
      </c>
      <c r="H103" s="23">
        <f>(46365.25+149625)</f>
        <v>195990.25</v>
      </c>
      <c r="I103" s="28">
        <f t="shared" si="1"/>
        <v>335640.25</v>
      </c>
      <c r="K103" s="30"/>
    </row>
    <row r="104" spans="1:11" s="29" customFormat="1" ht="14.25" customHeight="1" x14ac:dyDescent="0.25">
      <c r="A104" s="24">
        <v>87</v>
      </c>
      <c r="B104" s="25" t="s">
        <v>101</v>
      </c>
      <c r="C104" s="24" t="s">
        <v>220</v>
      </c>
      <c r="D104" s="23">
        <v>0</v>
      </c>
      <c r="E104" s="23">
        <v>0</v>
      </c>
      <c r="F104" s="23"/>
      <c r="G104" s="23">
        <v>9064.52</v>
      </c>
      <c r="H104" s="23">
        <f>(366943.68+25255.23+19906.34+13462.76+19866.69+24746.8+9125.64+25230.84+26341.31+16815.21+9927.93)</f>
        <v>557622.43000000005</v>
      </c>
      <c r="I104" s="28">
        <f t="shared" si="1"/>
        <v>566686.95000000007</v>
      </c>
      <c r="K104" s="30"/>
    </row>
    <row r="105" spans="1:11" s="29" customFormat="1" ht="14.25" customHeight="1" x14ac:dyDescent="0.25">
      <c r="A105" s="24">
        <v>88</v>
      </c>
      <c r="B105" s="25" t="s">
        <v>102</v>
      </c>
      <c r="C105" s="24" t="s">
        <v>186</v>
      </c>
      <c r="D105" s="23"/>
      <c r="E105" s="23">
        <v>307540</v>
      </c>
      <c r="F105" s="23"/>
      <c r="G105" s="23"/>
      <c r="H105" s="31"/>
      <c r="I105" s="28">
        <f t="shared" si="1"/>
        <v>307540</v>
      </c>
      <c r="K105" s="30"/>
    </row>
    <row r="106" spans="1:11" s="29" customFormat="1" ht="14.25" customHeight="1" x14ac:dyDescent="0.25">
      <c r="A106" s="24">
        <v>89</v>
      </c>
      <c r="B106" s="25" t="s">
        <v>103</v>
      </c>
      <c r="C106" s="24" t="s">
        <v>186</v>
      </c>
      <c r="D106" s="23">
        <v>238266.12</v>
      </c>
      <c r="E106" s="23"/>
      <c r="F106" s="23"/>
      <c r="G106" s="23"/>
      <c r="H106" s="31"/>
      <c r="I106" s="28">
        <f t="shared" si="1"/>
        <v>238266.12</v>
      </c>
      <c r="K106" s="30"/>
    </row>
    <row r="107" spans="1:11" s="29" customFormat="1" ht="14.25" customHeight="1" x14ac:dyDescent="0.25">
      <c r="A107" s="24">
        <v>90</v>
      </c>
      <c r="B107" s="25" t="s">
        <v>104</v>
      </c>
      <c r="C107" s="24" t="s">
        <v>179</v>
      </c>
      <c r="D107" s="23"/>
      <c r="E107" s="23"/>
      <c r="F107" s="23"/>
      <c r="G107" s="23"/>
      <c r="H107" s="23"/>
      <c r="I107" s="28">
        <f t="shared" si="1"/>
        <v>0</v>
      </c>
      <c r="K107" s="30"/>
    </row>
    <row r="108" spans="1:11" s="29" customFormat="1" ht="14.25" customHeight="1" x14ac:dyDescent="0.25">
      <c r="A108" s="24">
        <v>91</v>
      </c>
      <c r="B108" s="25" t="s">
        <v>105</v>
      </c>
      <c r="C108" s="24" t="s">
        <v>221</v>
      </c>
      <c r="D108" s="23"/>
      <c r="E108" s="23">
        <v>0</v>
      </c>
      <c r="F108" s="23"/>
      <c r="G108" s="23"/>
      <c r="H108" s="23">
        <f>(110000+41100+91875)</f>
        <v>242975</v>
      </c>
      <c r="I108" s="28">
        <f t="shared" si="1"/>
        <v>242975</v>
      </c>
      <c r="K108" s="30"/>
    </row>
    <row r="109" spans="1:11" s="29" customFormat="1" ht="14.25" customHeight="1" x14ac:dyDescent="0.25">
      <c r="A109" s="24">
        <v>92</v>
      </c>
      <c r="B109" s="25" t="s">
        <v>106</v>
      </c>
      <c r="C109" s="24" t="s">
        <v>222</v>
      </c>
      <c r="D109" s="23"/>
      <c r="E109" s="23">
        <v>0</v>
      </c>
      <c r="F109" s="23"/>
      <c r="G109" s="23">
        <v>129780</v>
      </c>
      <c r="H109" s="23">
        <v>119970</v>
      </c>
      <c r="I109" s="28">
        <f t="shared" si="1"/>
        <v>249750</v>
      </c>
      <c r="K109" s="30"/>
    </row>
    <row r="110" spans="1:11" s="29" customFormat="1" ht="14.25" customHeight="1" x14ac:dyDescent="0.25">
      <c r="A110" s="24">
        <v>93</v>
      </c>
      <c r="B110" s="25" t="s">
        <v>107</v>
      </c>
      <c r="C110" s="24" t="s">
        <v>183</v>
      </c>
      <c r="D110" s="23"/>
      <c r="E110" s="23">
        <v>0</v>
      </c>
      <c r="F110" s="23">
        <f>(17500+22000+46000+69000+115000+92000+92000+119500)</f>
        <v>573000</v>
      </c>
      <c r="G110" s="23">
        <f>(115000+23000)</f>
        <v>138000</v>
      </c>
      <c r="H110" s="23">
        <f>(23000+23000+23000+23000+23000+23000)</f>
        <v>138000</v>
      </c>
      <c r="I110" s="28">
        <f t="shared" si="1"/>
        <v>849000</v>
      </c>
      <c r="J110" s="37"/>
      <c r="K110" s="30"/>
    </row>
    <row r="111" spans="1:11" s="29" customFormat="1" ht="14.25" customHeight="1" x14ac:dyDescent="0.25">
      <c r="A111" s="24">
        <v>94</v>
      </c>
      <c r="B111" s="25" t="s">
        <v>108</v>
      </c>
      <c r="C111" s="24" t="s">
        <v>223</v>
      </c>
      <c r="D111" s="23">
        <v>1371191.2</v>
      </c>
      <c r="E111" s="23">
        <v>0</v>
      </c>
      <c r="F111" s="23"/>
      <c r="G111" s="23"/>
      <c r="H111" s="23"/>
      <c r="I111" s="28">
        <f t="shared" si="1"/>
        <v>1371191.2</v>
      </c>
      <c r="K111" s="30"/>
    </row>
    <row r="112" spans="1:11" s="29" customFormat="1" ht="14.25" customHeight="1" x14ac:dyDescent="0.25">
      <c r="A112" s="24">
        <v>95</v>
      </c>
      <c r="B112" s="25" t="s">
        <v>109</v>
      </c>
      <c r="C112" s="24" t="s">
        <v>186</v>
      </c>
      <c r="D112" s="38">
        <v>84544</v>
      </c>
      <c r="E112" s="23">
        <v>0</v>
      </c>
      <c r="F112" s="23"/>
      <c r="G112" s="23"/>
      <c r="H112" s="23"/>
      <c r="I112" s="28">
        <f t="shared" si="1"/>
        <v>84544</v>
      </c>
      <c r="K112" s="30"/>
    </row>
    <row r="113" spans="1:11" s="29" customFormat="1" ht="14.25" customHeight="1" x14ac:dyDescent="0.25">
      <c r="A113" s="24">
        <v>96</v>
      </c>
      <c r="B113" s="25" t="s">
        <v>110</v>
      </c>
      <c r="C113" s="24" t="s">
        <v>186</v>
      </c>
      <c r="D113" s="23">
        <v>3400.05</v>
      </c>
      <c r="E113" s="23">
        <v>0</v>
      </c>
      <c r="F113" s="23">
        <v>0</v>
      </c>
      <c r="G113" s="23"/>
      <c r="H113" s="23"/>
      <c r="I113" s="28">
        <f t="shared" si="1"/>
        <v>3400.05</v>
      </c>
      <c r="K113" s="30"/>
    </row>
    <row r="114" spans="1:11" s="29" customFormat="1" ht="14.25" customHeight="1" x14ac:dyDescent="0.25">
      <c r="A114" s="24">
        <v>97</v>
      </c>
      <c r="B114" s="25" t="s">
        <v>111</v>
      </c>
      <c r="C114" s="24" t="s">
        <v>224</v>
      </c>
      <c r="D114" s="23">
        <v>0</v>
      </c>
      <c r="E114" s="23">
        <v>0</v>
      </c>
      <c r="F114" s="23">
        <v>0</v>
      </c>
      <c r="G114" s="23"/>
      <c r="H114" s="23"/>
      <c r="I114" s="28">
        <f t="shared" si="1"/>
        <v>0</v>
      </c>
      <c r="K114" s="30"/>
    </row>
    <row r="115" spans="1:11" s="29" customFormat="1" ht="14.25" customHeight="1" x14ac:dyDescent="0.25">
      <c r="A115" s="24">
        <v>98</v>
      </c>
      <c r="B115" s="25" t="s">
        <v>112</v>
      </c>
      <c r="C115" s="24" t="s">
        <v>204</v>
      </c>
      <c r="D115" s="23">
        <v>188100</v>
      </c>
      <c r="E115" s="23">
        <v>0</v>
      </c>
      <c r="F115" s="23">
        <v>0</v>
      </c>
      <c r="G115" s="23"/>
      <c r="H115" s="23"/>
      <c r="I115" s="28">
        <f t="shared" si="1"/>
        <v>188100</v>
      </c>
      <c r="K115" s="30"/>
    </row>
    <row r="116" spans="1:11" s="29" customFormat="1" ht="14.25" customHeight="1" x14ac:dyDescent="0.25">
      <c r="A116" s="24">
        <v>99</v>
      </c>
      <c r="B116" s="25" t="s">
        <v>113</v>
      </c>
      <c r="C116" s="24" t="s">
        <v>186</v>
      </c>
      <c r="D116" s="23">
        <v>0</v>
      </c>
      <c r="E116" s="23">
        <v>0</v>
      </c>
      <c r="F116" s="23">
        <v>162420</v>
      </c>
      <c r="G116" s="23">
        <f>(158600+144400+102774+108859)</f>
        <v>514633</v>
      </c>
      <c r="H116" s="23">
        <v>32840</v>
      </c>
      <c r="I116" s="28">
        <f t="shared" si="1"/>
        <v>709893</v>
      </c>
      <c r="K116" s="30"/>
    </row>
    <row r="117" spans="1:11" s="29" customFormat="1" ht="14.25" customHeight="1" x14ac:dyDescent="0.25">
      <c r="A117" s="24">
        <v>100</v>
      </c>
      <c r="B117" s="25" t="s">
        <v>114</v>
      </c>
      <c r="C117" s="24" t="s">
        <v>225</v>
      </c>
      <c r="D117" s="23">
        <v>0</v>
      </c>
      <c r="E117" s="23">
        <v>0</v>
      </c>
      <c r="F117" s="23">
        <v>0</v>
      </c>
      <c r="G117" s="23"/>
      <c r="H117" s="23"/>
      <c r="I117" s="28">
        <f t="shared" si="1"/>
        <v>0</v>
      </c>
      <c r="K117" s="30"/>
    </row>
    <row r="118" spans="1:11" s="29" customFormat="1" ht="14.25" customHeight="1" x14ac:dyDescent="0.25">
      <c r="A118" s="24"/>
      <c r="B118" s="25" t="s">
        <v>267</v>
      </c>
      <c r="C118" s="24" t="s">
        <v>204</v>
      </c>
      <c r="D118" s="23"/>
      <c r="E118" s="23"/>
      <c r="F118" s="23"/>
      <c r="G118" s="43">
        <v>117545.7</v>
      </c>
      <c r="H118" s="23">
        <v>117545.7</v>
      </c>
      <c r="I118" s="28">
        <f t="shared" si="1"/>
        <v>235091.4</v>
      </c>
      <c r="K118" s="30"/>
    </row>
    <row r="119" spans="1:11" s="29" customFormat="1" ht="14.25" customHeight="1" x14ac:dyDescent="0.25">
      <c r="A119" s="24">
        <v>101</v>
      </c>
      <c r="B119" s="25" t="s">
        <v>115</v>
      </c>
      <c r="C119" s="24" t="s">
        <v>186</v>
      </c>
      <c r="D119" s="23">
        <v>0</v>
      </c>
      <c r="E119" s="23">
        <v>0</v>
      </c>
      <c r="F119" s="23">
        <v>901380</v>
      </c>
      <c r="G119" s="23"/>
      <c r="H119" s="23"/>
      <c r="I119" s="28">
        <f t="shared" si="1"/>
        <v>901380</v>
      </c>
      <c r="K119" s="30"/>
    </row>
    <row r="120" spans="1:11" s="29" customFormat="1" ht="14.25" customHeight="1" x14ac:dyDescent="0.25">
      <c r="A120" s="24">
        <v>102</v>
      </c>
      <c r="B120" s="25" t="s">
        <v>116</v>
      </c>
      <c r="C120" s="24" t="s">
        <v>226</v>
      </c>
      <c r="D120" s="23">
        <v>0</v>
      </c>
      <c r="E120" s="23">
        <v>0</v>
      </c>
      <c r="F120" s="23">
        <v>149560.28</v>
      </c>
      <c r="G120" s="23"/>
      <c r="H120" s="23"/>
      <c r="I120" s="28">
        <f t="shared" si="1"/>
        <v>149560.28</v>
      </c>
      <c r="K120" s="30"/>
    </row>
    <row r="121" spans="1:11" s="29" customFormat="1" ht="14.25" customHeight="1" x14ac:dyDescent="0.25">
      <c r="A121" s="24">
        <v>103</v>
      </c>
      <c r="B121" s="25" t="s">
        <v>117</v>
      </c>
      <c r="C121" s="24" t="s">
        <v>224</v>
      </c>
      <c r="D121" s="23">
        <v>2300461.92</v>
      </c>
      <c r="E121" s="23">
        <v>0</v>
      </c>
      <c r="F121" s="23"/>
      <c r="G121" s="23"/>
      <c r="H121" s="23"/>
      <c r="I121" s="28">
        <f t="shared" si="1"/>
        <v>2300461.92</v>
      </c>
      <c r="K121" s="30"/>
    </row>
    <row r="122" spans="1:11" s="29" customFormat="1" ht="14.25" customHeight="1" x14ac:dyDescent="0.25">
      <c r="A122" s="24">
        <v>104</v>
      </c>
      <c r="B122" s="25" t="s">
        <v>118</v>
      </c>
      <c r="C122" s="24" t="s">
        <v>227</v>
      </c>
      <c r="D122" s="23">
        <v>28020</v>
      </c>
      <c r="E122" s="23">
        <v>0</v>
      </c>
      <c r="F122" s="23"/>
      <c r="G122" s="23"/>
      <c r="H122" s="23"/>
      <c r="I122" s="28">
        <f t="shared" si="1"/>
        <v>28020</v>
      </c>
      <c r="K122" s="30"/>
    </row>
    <row r="123" spans="1:11" s="29" customFormat="1" ht="14.25" customHeight="1" x14ac:dyDescent="0.25">
      <c r="A123" s="24">
        <v>105</v>
      </c>
      <c r="B123" s="25" t="s">
        <v>119</v>
      </c>
      <c r="C123" s="24"/>
      <c r="D123" s="23">
        <v>0</v>
      </c>
      <c r="E123" s="23">
        <v>0</v>
      </c>
      <c r="F123" s="23">
        <v>0</v>
      </c>
      <c r="G123" s="23"/>
      <c r="H123" s="23"/>
      <c r="I123" s="28">
        <f t="shared" si="1"/>
        <v>0</v>
      </c>
      <c r="K123" s="30"/>
    </row>
    <row r="124" spans="1:11" s="29" customFormat="1" ht="14.25" customHeight="1" x14ac:dyDescent="0.25">
      <c r="A124" s="24">
        <v>106</v>
      </c>
      <c r="B124" s="25" t="s">
        <v>120</v>
      </c>
      <c r="C124" s="24" t="s">
        <v>228</v>
      </c>
      <c r="D124" s="23">
        <v>130224.8</v>
      </c>
      <c r="E124" s="23">
        <v>0</v>
      </c>
      <c r="F124" s="23">
        <v>599806</v>
      </c>
      <c r="G124" s="23">
        <v>133517</v>
      </c>
      <c r="H124" s="23">
        <f>(152515+30090)</f>
        <v>182605</v>
      </c>
      <c r="I124" s="28">
        <f t="shared" si="1"/>
        <v>1046152.8</v>
      </c>
      <c r="K124" s="30"/>
    </row>
    <row r="125" spans="1:11" s="29" customFormat="1" ht="14.25" customHeight="1" x14ac:dyDescent="0.25">
      <c r="A125" s="24">
        <v>107</v>
      </c>
      <c r="B125" s="25" t="s">
        <v>121</v>
      </c>
      <c r="C125" s="24" t="s">
        <v>175</v>
      </c>
      <c r="D125" s="23">
        <v>327450</v>
      </c>
      <c r="E125" s="23">
        <v>0</v>
      </c>
      <c r="F125" s="23">
        <v>0</v>
      </c>
      <c r="G125" s="23"/>
      <c r="H125" s="23"/>
      <c r="I125" s="28">
        <f t="shared" si="1"/>
        <v>327450</v>
      </c>
      <c r="K125" s="30"/>
    </row>
    <row r="126" spans="1:11" s="29" customFormat="1" ht="14.25" customHeight="1" x14ac:dyDescent="0.25">
      <c r="A126" s="24">
        <v>108</v>
      </c>
      <c r="B126" s="25" t="s">
        <v>122</v>
      </c>
      <c r="C126" s="24" t="s">
        <v>175</v>
      </c>
      <c r="D126" s="23">
        <v>362225</v>
      </c>
      <c r="E126" s="23">
        <v>0</v>
      </c>
      <c r="F126" s="23"/>
      <c r="G126" s="23"/>
      <c r="H126" s="23"/>
      <c r="I126" s="28">
        <f t="shared" si="1"/>
        <v>362225</v>
      </c>
      <c r="K126" s="30"/>
    </row>
    <row r="127" spans="1:11" s="29" customFormat="1" ht="14.25" customHeight="1" x14ac:dyDescent="0.25">
      <c r="A127" s="24">
        <v>109</v>
      </c>
      <c r="B127" s="25" t="s">
        <v>123</v>
      </c>
      <c r="C127" s="24" t="s">
        <v>229</v>
      </c>
      <c r="D127" s="23">
        <v>1108434.75</v>
      </c>
      <c r="E127" s="23">
        <v>0</v>
      </c>
      <c r="F127" s="23">
        <v>0</v>
      </c>
      <c r="G127" s="23"/>
      <c r="H127" s="23"/>
      <c r="I127" s="28">
        <f t="shared" si="1"/>
        <v>1108434.75</v>
      </c>
      <c r="K127" s="30"/>
    </row>
    <row r="128" spans="1:11" s="29" customFormat="1" ht="14.25" customHeight="1" x14ac:dyDescent="0.25">
      <c r="A128" s="24">
        <v>110</v>
      </c>
      <c r="B128" s="25" t="s">
        <v>124</v>
      </c>
      <c r="C128" s="24" t="s">
        <v>191</v>
      </c>
      <c r="D128" s="23">
        <v>4372121.7</v>
      </c>
      <c r="E128" s="23">
        <v>0</v>
      </c>
      <c r="F128" s="23"/>
      <c r="G128" s="23"/>
      <c r="H128" s="23"/>
      <c r="I128" s="28">
        <f t="shared" si="1"/>
        <v>4372121.7</v>
      </c>
      <c r="K128" s="30"/>
    </row>
    <row r="129" spans="1:12" s="29" customFormat="1" ht="14.25" customHeight="1" x14ac:dyDescent="0.25">
      <c r="A129" s="24">
        <v>111</v>
      </c>
      <c r="B129" s="25" t="s">
        <v>125</v>
      </c>
      <c r="C129" s="24" t="s">
        <v>186</v>
      </c>
      <c r="D129" s="23">
        <v>0</v>
      </c>
      <c r="E129" s="23">
        <v>0</v>
      </c>
      <c r="F129" s="23">
        <f>(159659.9+134844+154164)</f>
        <v>448667.9</v>
      </c>
      <c r="G129" s="23">
        <f>(114300.7+156900)</f>
        <v>271200.7</v>
      </c>
      <c r="H129" s="23">
        <v>151128</v>
      </c>
      <c r="I129" s="28">
        <f t="shared" si="1"/>
        <v>870996.60000000009</v>
      </c>
      <c r="K129" s="30"/>
      <c r="L129" s="40"/>
    </row>
    <row r="130" spans="1:12" s="29" customFormat="1" ht="14.25" customHeight="1" x14ac:dyDescent="0.25">
      <c r="A130" s="24"/>
      <c r="B130" s="25" t="s">
        <v>278</v>
      </c>
      <c r="C130" s="24" t="s">
        <v>205</v>
      </c>
      <c r="D130" s="23"/>
      <c r="E130" s="23"/>
      <c r="F130" s="23"/>
      <c r="G130" s="23"/>
      <c r="H130" s="23">
        <v>12129.5</v>
      </c>
      <c r="I130" s="28">
        <f t="shared" si="1"/>
        <v>12129.5</v>
      </c>
      <c r="K130" s="30"/>
      <c r="L130" s="40"/>
    </row>
    <row r="131" spans="1:12" s="29" customFormat="1" ht="14.25" customHeight="1" x14ac:dyDescent="0.25">
      <c r="A131" s="24">
        <v>112</v>
      </c>
      <c r="B131" s="25" t="s">
        <v>126</v>
      </c>
      <c r="C131" s="24" t="s">
        <v>230</v>
      </c>
      <c r="D131" s="23">
        <v>0</v>
      </c>
      <c r="E131" s="23">
        <v>0</v>
      </c>
      <c r="F131" s="23">
        <v>97069.72</v>
      </c>
      <c r="G131" s="23"/>
      <c r="H131" s="23"/>
      <c r="I131" s="28">
        <f t="shared" si="1"/>
        <v>97069.72</v>
      </c>
      <c r="K131" s="30"/>
    </row>
    <row r="132" spans="1:12" s="29" customFormat="1" ht="14.25" customHeight="1" x14ac:dyDescent="0.25">
      <c r="A132" s="24">
        <v>113</v>
      </c>
      <c r="B132" s="25" t="s">
        <v>127</v>
      </c>
      <c r="C132" s="24" t="s">
        <v>231</v>
      </c>
      <c r="D132" s="23">
        <v>0</v>
      </c>
      <c r="E132" s="23">
        <v>0</v>
      </c>
      <c r="F132" s="23"/>
      <c r="G132" s="23">
        <f>(64900+42114.2)</f>
        <v>107014.2</v>
      </c>
      <c r="H132" s="23">
        <v>75469.259999999995</v>
      </c>
      <c r="I132" s="28">
        <f t="shared" si="1"/>
        <v>182483.46</v>
      </c>
      <c r="K132" s="30"/>
    </row>
    <row r="133" spans="1:12" s="29" customFormat="1" ht="14.25" customHeight="1" x14ac:dyDescent="0.25">
      <c r="A133" s="24">
        <v>114</v>
      </c>
      <c r="B133" s="25" t="s">
        <v>128</v>
      </c>
      <c r="C133" s="24" t="s">
        <v>232</v>
      </c>
      <c r="D133" s="23">
        <v>668400</v>
      </c>
      <c r="E133" s="23">
        <v>0</v>
      </c>
      <c r="F133" s="23">
        <v>22000</v>
      </c>
      <c r="G133" s="23"/>
      <c r="H133" s="23"/>
      <c r="I133" s="28">
        <f t="shared" si="1"/>
        <v>690400</v>
      </c>
      <c r="K133" s="30"/>
    </row>
    <row r="134" spans="1:12" s="29" customFormat="1" ht="14.25" customHeight="1" x14ac:dyDescent="0.25">
      <c r="A134" s="24">
        <v>115</v>
      </c>
      <c r="B134" s="25" t="s">
        <v>129</v>
      </c>
      <c r="C134" s="24" t="s">
        <v>176</v>
      </c>
      <c r="D134" s="23">
        <v>0</v>
      </c>
      <c r="E134" s="23">
        <v>0</v>
      </c>
      <c r="F134" s="23"/>
      <c r="G134" s="23"/>
      <c r="H134" s="23"/>
      <c r="I134" s="28">
        <f t="shared" si="1"/>
        <v>0</v>
      </c>
      <c r="K134" s="30"/>
    </row>
    <row r="135" spans="1:12" s="29" customFormat="1" ht="14.25" customHeight="1" x14ac:dyDescent="0.25">
      <c r="A135" s="24">
        <v>116</v>
      </c>
      <c r="B135" s="25" t="s">
        <v>130</v>
      </c>
      <c r="C135" s="24" t="s">
        <v>184</v>
      </c>
      <c r="D135" s="23">
        <v>0</v>
      </c>
      <c r="E135" s="23">
        <v>0</v>
      </c>
      <c r="F135" s="23">
        <v>307076.45</v>
      </c>
      <c r="G135" s="23">
        <v>398688.93</v>
      </c>
      <c r="H135" s="23">
        <f>(540049.8+28050+18000)</f>
        <v>586099.80000000005</v>
      </c>
      <c r="I135" s="28">
        <f t="shared" si="1"/>
        <v>1291865.1800000002</v>
      </c>
      <c r="K135" s="30"/>
    </row>
    <row r="136" spans="1:12" s="29" customFormat="1" ht="14.25" customHeight="1" x14ac:dyDescent="0.25">
      <c r="A136" s="24">
        <v>117</v>
      </c>
      <c r="B136" s="25" t="s">
        <v>131</v>
      </c>
      <c r="C136" s="24" t="s">
        <v>186</v>
      </c>
      <c r="D136" s="23">
        <v>0</v>
      </c>
      <c r="E136" s="23">
        <v>0</v>
      </c>
      <c r="F136" s="23">
        <v>0</v>
      </c>
      <c r="G136" s="23">
        <v>118892.5</v>
      </c>
      <c r="H136" s="23"/>
      <c r="I136" s="28">
        <f t="shared" si="1"/>
        <v>118892.5</v>
      </c>
      <c r="K136" s="30"/>
    </row>
    <row r="137" spans="1:12" s="29" customFormat="1" ht="14.25" customHeight="1" x14ac:dyDescent="0.25">
      <c r="A137" s="24">
        <v>118</v>
      </c>
      <c r="B137" s="25" t="s">
        <v>132</v>
      </c>
      <c r="C137" s="24" t="s">
        <v>186</v>
      </c>
      <c r="D137" s="23">
        <v>0</v>
      </c>
      <c r="E137" s="23">
        <v>0</v>
      </c>
      <c r="F137" s="23">
        <f>(146500+121136.32)</f>
        <v>267636.32</v>
      </c>
      <c r="G137" s="23">
        <f>(70190+38400+162694+146250+159899.24+136802.8)</f>
        <v>714236.04</v>
      </c>
      <c r="H137" s="23">
        <f>(142670+12477.5+159371.86+163990.5)</f>
        <v>478509.86</v>
      </c>
      <c r="I137" s="28">
        <f t="shared" ref="I137:I183" si="2">(D137+E137+F137+G137+H137)</f>
        <v>1460382.2200000002</v>
      </c>
      <c r="K137" s="30"/>
    </row>
    <row r="138" spans="1:12" s="29" customFormat="1" ht="14.25" customHeight="1" x14ac:dyDescent="0.25">
      <c r="A138" s="24">
        <v>119</v>
      </c>
      <c r="B138" s="25" t="s">
        <v>133</v>
      </c>
      <c r="C138" s="24" t="s">
        <v>206</v>
      </c>
      <c r="D138" s="23">
        <v>141141</v>
      </c>
      <c r="E138" s="23"/>
      <c r="F138" s="23">
        <v>0</v>
      </c>
      <c r="G138" s="23"/>
      <c r="H138" s="23"/>
      <c r="I138" s="28">
        <f t="shared" si="2"/>
        <v>141141</v>
      </c>
      <c r="K138" s="30"/>
    </row>
    <row r="139" spans="1:12" s="29" customFormat="1" ht="14.25" customHeight="1" x14ac:dyDescent="0.25">
      <c r="A139" s="24">
        <v>120</v>
      </c>
      <c r="B139" s="25" t="s">
        <v>134</v>
      </c>
      <c r="C139" s="24" t="s">
        <v>186</v>
      </c>
      <c r="D139" s="23">
        <v>136930.20000000001</v>
      </c>
      <c r="E139" s="23">
        <v>0</v>
      </c>
      <c r="F139" s="23">
        <v>0</v>
      </c>
      <c r="G139" s="23"/>
      <c r="H139" s="23"/>
      <c r="I139" s="28">
        <f t="shared" si="2"/>
        <v>136930.20000000001</v>
      </c>
      <c r="K139" s="30"/>
    </row>
    <row r="140" spans="1:12" s="29" customFormat="1" ht="14.25" customHeight="1" x14ac:dyDescent="0.25">
      <c r="A140" s="24">
        <v>121</v>
      </c>
      <c r="B140" s="25" t="s">
        <v>135</v>
      </c>
      <c r="C140" s="24" t="s">
        <v>228</v>
      </c>
      <c r="D140" s="23">
        <v>0</v>
      </c>
      <c r="E140" s="23">
        <v>0</v>
      </c>
      <c r="F140" s="23">
        <v>0</v>
      </c>
      <c r="G140" s="23"/>
      <c r="H140" s="23"/>
      <c r="I140" s="28">
        <f t="shared" si="2"/>
        <v>0</v>
      </c>
      <c r="K140" s="30"/>
    </row>
    <row r="141" spans="1:12" s="29" customFormat="1" ht="14.25" customHeight="1" x14ac:dyDescent="0.25">
      <c r="A141" s="24">
        <v>122</v>
      </c>
      <c r="B141" s="25" t="s">
        <v>136</v>
      </c>
      <c r="C141" s="24" t="s">
        <v>186</v>
      </c>
      <c r="D141" s="23">
        <v>0</v>
      </c>
      <c r="E141" s="23">
        <v>0</v>
      </c>
      <c r="F141" s="23"/>
      <c r="G141" s="23">
        <f>(227800+109800)</f>
        <v>337600</v>
      </c>
      <c r="H141" s="23">
        <v>149000</v>
      </c>
      <c r="I141" s="28">
        <f t="shared" si="2"/>
        <v>486600</v>
      </c>
      <c r="K141" s="30"/>
    </row>
    <row r="142" spans="1:12" s="29" customFormat="1" ht="14.25" customHeight="1" x14ac:dyDescent="0.25">
      <c r="A142" s="24">
        <v>123</v>
      </c>
      <c r="B142" s="25" t="s">
        <v>137</v>
      </c>
      <c r="C142" s="24" t="s">
        <v>233</v>
      </c>
      <c r="D142" s="23"/>
      <c r="E142" s="23">
        <v>0</v>
      </c>
      <c r="F142" s="23">
        <v>16520</v>
      </c>
      <c r="G142" s="23"/>
      <c r="H142" s="23">
        <v>16520</v>
      </c>
      <c r="I142" s="28">
        <f t="shared" si="2"/>
        <v>33040</v>
      </c>
      <c r="K142" s="30"/>
    </row>
    <row r="143" spans="1:12" s="29" customFormat="1" ht="14.25" customHeight="1" x14ac:dyDescent="0.25">
      <c r="A143" s="24">
        <v>124</v>
      </c>
      <c r="B143" s="25" t="s">
        <v>138</v>
      </c>
      <c r="C143" s="24" t="s">
        <v>234</v>
      </c>
      <c r="D143" s="23">
        <v>0</v>
      </c>
      <c r="E143" s="23">
        <v>0</v>
      </c>
      <c r="F143" s="23">
        <f>(23600+23600+23600+23000)</f>
        <v>93800</v>
      </c>
      <c r="G143" s="23">
        <v>23600</v>
      </c>
      <c r="H143" s="23"/>
      <c r="I143" s="28">
        <f t="shared" si="2"/>
        <v>117400</v>
      </c>
      <c r="K143" s="30"/>
    </row>
    <row r="144" spans="1:12" s="29" customFormat="1" ht="14.25" customHeight="1" x14ac:dyDescent="0.25">
      <c r="A144" s="24">
        <v>125</v>
      </c>
      <c r="B144" s="25" t="s">
        <v>139</v>
      </c>
      <c r="C144" s="24" t="s">
        <v>197</v>
      </c>
      <c r="D144" s="23">
        <v>0</v>
      </c>
      <c r="E144" s="23">
        <v>0</v>
      </c>
      <c r="F144" s="23"/>
      <c r="G144" s="23"/>
      <c r="H144" s="23">
        <f>(163165+135640)</f>
        <v>298805</v>
      </c>
      <c r="I144" s="28">
        <f t="shared" si="2"/>
        <v>298805</v>
      </c>
      <c r="K144" s="30"/>
    </row>
    <row r="145" spans="1:12" s="29" customFormat="1" ht="14.25" customHeight="1" x14ac:dyDescent="0.25">
      <c r="A145" s="24">
        <v>126</v>
      </c>
      <c r="B145" s="25" t="s">
        <v>140</v>
      </c>
      <c r="C145" s="24" t="s">
        <v>186</v>
      </c>
      <c r="D145" s="23">
        <v>0</v>
      </c>
      <c r="E145" s="23">
        <v>0</v>
      </c>
      <c r="F145" s="23"/>
      <c r="G145" s="23"/>
      <c r="H145" s="23">
        <v>21000</v>
      </c>
      <c r="I145" s="28">
        <f t="shared" si="2"/>
        <v>21000</v>
      </c>
      <c r="K145" s="30"/>
    </row>
    <row r="146" spans="1:12" s="29" customFormat="1" ht="14.25" customHeight="1" x14ac:dyDescent="0.25">
      <c r="A146" s="24"/>
      <c r="B146" s="25" t="s">
        <v>284</v>
      </c>
      <c r="C146" s="24" t="s">
        <v>285</v>
      </c>
      <c r="D146" s="23"/>
      <c r="E146" s="23"/>
      <c r="F146" s="23"/>
      <c r="G146" s="23">
        <v>22272.5</v>
      </c>
      <c r="H146" s="23"/>
      <c r="I146" s="28">
        <f t="shared" si="2"/>
        <v>22272.5</v>
      </c>
      <c r="K146" s="30"/>
    </row>
    <row r="147" spans="1:12" s="29" customFormat="1" ht="14.25" customHeight="1" x14ac:dyDescent="0.25">
      <c r="A147" s="24">
        <v>127</v>
      </c>
      <c r="B147" s="25" t="s">
        <v>141</v>
      </c>
      <c r="C147" s="24" t="s">
        <v>186</v>
      </c>
      <c r="D147" s="23">
        <v>0</v>
      </c>
      <c r="E147" s="23"/>
      <c r="F147" s="23"/>
      <c r="G147" s="23"/>
      <c r="H147" s="23"/>
      <c r="I147" s="28">
        <f t="shared" si="2"/>
        <v>0</v>
      </c>
      <c r="K147" s="30"/>
    </row>
    <row r="148" spans="1:12" s="29" customFormat="1" ht="14.25" customHeight="1" x14ac:dyDescent="0.25">
      <c r="A148" s="24">
        <v>128</v>
      </c>
      <c r="B148" s="25" t="s">
        <v>142</v>
      </c>
      <c r="C148" s="24" t="s">
        <v>186</v>
      </c>
      <c r="D148" s="23">
        <v>33250</v>
      </c>
      <c r="E148" s="23"/>
      <c r="F148" s="23">
        <v>0</v>
      </c>
      <c r="G148" s="23"/>
      <c r="H148" s="23"/>
      <c r="I148" s="28">
        <f t="shared" si="2"/>
        <v>33250</v>
      </c>
      <c r="K148" s="30"/>
    </row>
    <row r="149" spans="1:12" s="29" customFormat="1" ht="14.25" customHeight="1" x14ac:dyDescent="0.25">
      <c r="A149" s="24">
        <v>129</v>
      </c>
      <c r="B149" s="25" t="s">
        <v>143</v>
      </c>
      <c r="C149" s="24" t="s">
        <v>235</v>
      </c>
      <c r="D149" s="23">
        <v>82270</v>
      </c>
      <c r="E149" s="23"/>
      <c r="F149" s="23">
        <v>0</v>
      </c>
      <c r="G149" s="23"/>
      <c r="H149" s="23"/>
      <c r="I149" s="28">
        <f t="shared" si="2"/>
        <v>82270</v>
      </c>
      <c r="K149" s="30"/>
    </row>
    <row r="150" spans="1:12" s="29" customFormat="1" ht="14.25" customHeight="1" x14ac:dyDescent="0.25">
      <c r="A150" s="24">
        <v>130</v>
      </c>
      <c r="B150" s="25" t="s">
        <v>144</v>
      </c>
      <c r="C150" s="24" t="s">
        <v>186</v>
      </c>
      <c r="D150" s="23"/>
      <c r="E150" s="23">
        <v>0</v>
      </c>
      <c r="F150" s="23">
        <v>0</v>
      </c>
      <c r="G150" s="23"/>
      <c r="H150" s="23"/>
      <c r="I150" s="28">
        <f t="shared" si="2"/>
        <v>0</v>
      </c>
      <c r="K150" s="30"/>
    </row>
    <row r="151" spans="1:12" s="29" customFormat="1" ht="14.25" customHeight="1" x14ac:dyDescent="0.25">
      <c r="A151" s="24">
        <v>131</v>
      </c>
      <c r="B151" s="25" t="s">
        <v>145</v>
      </c>
      <c r="C151" s="24" t="s">
        <v>236</v>
      </c>
      <c r="D151" s="23"/>
      <c r="E151" s="23">
        <v>0</v>
      </c>
      <c r="F151" s="23">
        <v>16520</v>
      </c>
      <c r="G151" s="23"/>
      <c r="H151" s="23"/>
      <c r="I151" s="28">
        <f t="shared" si="2"/>
        <v>16520</v>
      </c>
      <c r="K151" s="30"/>
    </row>
    <row r="152" spans="1:12" s="29" customFormat="1" ht="14.25" customHeight="1" x14ac:dyDescent="0.25">
      <c r="A152" s="24">
        <v>132</v>
      </c>
      <c r="B152" s="25" t="s">
        <v>146</v>
      </c>
      <c r="C152" s="24" t="s">
        <v>237</v>
      </c>
      <c r="D152" s="23">
        <v>50504</v>
      </c>
      <c r="E152" s="23">
        <v>0</v>
      </c>
      <c r="F152" s="23"/>
      <c r="G152" s="23"/>
      <c r="H152" s="23"/>
      <c r="I152" s="28">
        <f t="shared" si="2"/>
        <v>50504</v>
      </c>
      <c r="K152" s="30"/>
    </row>
    <row r="153" spans="1:12" s="29" customFormat="1" ht="14.25" customHeight="1" x14ac:dyDescent="0.25">
      <c r="A153" s="24">
        <v>133</v>
      </c>
      <c r="B153" s="25" t="s">
        <v>147</v>
      </c>
      <c r="C153" s="24" t="s">
        <v>238</v>
      </c>
      <c r="D153" s="38">
        <v>2596</v>
      </c>
      <c r="E153" s="23">
        <v>0</v>
      </c>
      <c r="F153" s="23"/>
      <c r="G153" s="23"/>
      <c r="H153" s="23"/>
      <c r="I153" s="28">
        <f t="shared" si="2"/>
        <v>2596</v>
      </c>
      <c r="K153" s="30"/>
    </row>
    <row r="154" spans="1:12" s="29" customFormat="1" ht="14.25" customHeight="1" x14ac:dyDescent="0.25">
      <c r="A154" s="24">
        <v>134</v>
      </c>
      <c r="B154" s="25" t="s">
        <v>148</v>
      </c>
      <c r="C154" s="24"/>
      <c r="D154" s="23">
        <v>0</v>
      </c>
      <c r="E154" s="23">
        <v>0</v>
      </c>
      <c r="F154" s="23">
        <v>0</v>
      </c>
      <c r="G154" s="23"/>
      <c r="H154" s="23"/>
      <c r="I154" s="28">
        <f t="shared" si="2"/>
        <v>0</v>
      </c>
      <c r="K154" s="30"/>
    </row>
    <row r="155" spans="1:12" s="29" customFormat="1" ht="14.25" customHeight="1" x14ac:dyDescent="0.25">
      <c r="A155" s="24">
        <v>135</v>
      </c>
      <c r="B155" s="25" t="s">
        <v>149</v>
      </c>
      <c r="C155" s="24" t="s">
        <v>189</v>
      </c>
      <c r="D155" s="23">
        <v>0</v>
      </c>
      <c r="E155" s="23">
        <v>0</v>
      </c>
      <c r="F155" s="23">
        <v>23600</v>
      </c>
      <c r="G155" s="23"/>
      <c r="H155" s="23"/>
      <c r="I155" s="28">
        <f t="shared" si="2"/>
        <v>23600</v>
      </c>
      <c r="K155" s="30"/>
    </row>
    <row r="156" spans="1:12" s="29" customFormat="1" ht="14.25" customHeight="1" x14ac:dyDescent="0.25">
      <c r="A156" s="24">
        <v>136</v>
      </c>
      <c r="B156" s="25" t="s">
        <v>150</v>
      </c>
      <c r="C156" s="24" t="s">
        <v>235</v>
      </c>
      <c r="D156" s="38">
        <v>738935.46</v>
      </c>
      <c r="E156" s="23">
        <v>0</v>
      </c>
      <c r="F156" s="23">
        <v>0</v>
      </c>
      <c r="G156" s="23"/>
      <c r="H156" s="23"/>
      <c r="I156" s="28">
        <f t="shared" si="2"/>
        <v>738935.46</v>
      </c>
      <c r="K156" s="30"/>
    </row>
    <row r="157" spans="1:12" s="29" customFormat="1" ht="14.25" customHeight="1" x14ac:dyDescent="0.25">
      <c r="A157" s="24">
        <v>137</v>
      </c>
      <c r="B157" s="25" t="s">
        <v>151</v>
      </c>
      <c r="C157" s="24" t="s">
        <v>239</v>
      </c>
      <c r="D157" s="23"/>
      <c r="E157" s="23">
        <v>0</v>
      </c>
      <c r="F157" s="23"/>
      <c r="G157" s="23"/>
      <c r="H157" s="23">
        <v>267860</v>
      </c>
      <c r="I157" s="28">
        <f t="shared" si="2"/>
        <v>267860</v>
      </c>
      <c r="K157" s="30"/>
    </row>
    <row r="158" spans="1:12" s="29" customFormat="1" ht="14.25" customHeight="1" x14ac:dyDescent="0.25">
      <c r="A158" s="24">
        <v>138</v>
      </c>
      <c r="B158" s="25" t="s">
        <v>152</v>
      </c>
      <c r="C158" s="24" t="s">
        <v>186</v>
      </c>
      <c r="D158" s="23"/>
      <c r="E158" s="23">
        <v>0</v>
      </c>
      <c r="F158" s="23"/>
      <c r="G158" s="23"/>
      <c r="H158" s="23"/>
      <c r="I158" s="28">
        <f t="shared" si="2"/>
        <v>0</v>
      </c>
      <c r="K158" s="30"/>
      <c r="L158" s="40"/>
    </row>
    <row r="159" spans="1:12" s="29" customFormat="1" ht="14.25" customHeight="1" x14ac:dyDescent="0.25">
      <c r="A159" s="24">
        <v>139</v>
      </c>
      <c r="B159" s="25" t="s">
        <v>153</v>
      </c>
      <c r="C159" s="24" t="s">
        <v>175</v>
      </c>
      <c r="D159" s="23"/>
      <c r="E159" s="23">
        <v>0</v>
      </c>
      <c r="F159" s="23">
        <v>218828.96</v>
      </c>
      <c r="G159" s="23">
        <f>(40626.3+144158.24+162444.7)</f>
        <v>347229.24</v>
      </c>
      <c r="H159" s="23">
        <f>(139641.2+153603.2)</f>
        <v>293244.40000000002</v>
      </c>
      <c r="I159" s="28">
        <f t="shared" si="2"/>
        <v>859302.6</v>
      </c>
      <c r="K159" s="30"/>
    </row>
    <row r="160" spans="1:12" s="29" customFormat="1" ht="14.25" customHeight="1" x14ac:dyDescent="0.25">
      <c r="A160" s="24">
        <v>140</v>
      </c>
      <c r="B160" s="25" t="s">
        <v>154</v>
      </c>
      <c r="C160" s="24" t="s">
        <v>240</v>
      </c>
      <c r="D160" s="23">
        <v>247094</v>
      </c>
      <c r="E160" s="23"/>
      <c r="F160" s="23">
        <v>0</v>
      </c>
      <c r="G160" s="23"/>
      <c r="H160" s="23"/>
      <c r="I160" s="28">
        <f t="shared" si="2"/>
        <v>247094</v>
      </c>
      <c r="K160" s="30"/>
    </row>
    <row r="161" spans="1:11" s="29" customFormat="1" ht="14.25" customHeight="1" x14ac:dyDescent="0.25">
      <c r="A161" s="24">
        <v>141</v>
      </c>
      <c r="B161" s="25" t="s">
        <v>155</v>
      </c>
      <c r="C161" s="24" t="s">
        <v>194</v>
      </c>
      <c r="D161" s="23">
        <v>0</v>
      </c>
      <c r="E161" s="23"/>
      <c r="F161" s="23"/>
      <c r="G161" s="23">
        <f>(38270+131520)</f>
        <v>169790</v>
      </c>
      <c r="H161" s="23"/>
      <c r="I161" s="28">
        <f t="shared" si="2"/>
        <v>169790</v>
      </c>
      <c r="K161" s="30"/>
    </row>
    <row r="162" spans="1:11" s="29" customFormat="1" ht="14.25" customHeight="1" x14ac:dyDescent="0.25">
      <c r="A162" s="24">
        <v>142</v>
      </c>
      <c r="B162" s="25" t="s">
        <v>156</v>
      </c>
      <c r="C162" s="24" t="s">
        <v>189</v>
      </c>
      <c r="D162" s="23">
        <v>0</v>
      </c>
      <c r="E162" s="23">
        <v>0</v>
      </c>
      <c r="F162" s="23">
        <v>0</v>
      </c>
      <c r="G162" s="23"/>
      <c r="H162" s="23"/>
      <c r="I162" s="28">
        <f t="shared" si="2"/>
        <v>0</v>
      </c>
      <c r="K162" s="30"/>
    </row>
    <row r="163" spans="1:11" s="29" customFormat="1" ht="14.25" customHeight="1" x14ac:dyDescent="0.25">
      <c r="A163" s="24">
        <v>143</v>
      </c>
      <c r="B163" s="25" t="s">
        <v>157</v>
      </c>
      <c r="C163" s="24"/>
      <c r="D163" s="23">
        <v>0</v>
      </c>
      <c r="E163" s="23">
        <v>0</v>
      </c>
      <c r="F163" s="23"/>
      <c r="G163" s="23"/>
      <c r="H163" s="23"/>
      <c r="I163" s="28">
        <f t="shared" si="2"/>
        <v>0</v>
      </c>
      <c r="K163" s="30"/>
    </row>
    <row r="164" spans="1:11" s="29" customFormat="1" ht="14.25" customHeight="1" x14ac:dyDescent="0.25">
      <c r="A164" s="24">
        <v>144</v>
      </c>
      <c r="B164" s="25" t="s">
        <v>158</v>
      </c>
      <c r="C164" s="24"/>
      <c r="D164" s="23">
        <v>0</v>
      </c>
      <c r="E164" s="23">
        <v>0</v>
      </c>
      <c r="F164" s="23">
        <v>0</v>
      </c>
      <c r="G164" s="23"/>
      <c r="H164" s="23"/>
      <c r="I164" s="28">
        <f t="shared" si="2"/>
        <v>0</v>
      </c>
      <c r="K164" s="30"/>
    </row>
    <row r="165" spans="1:11" s="29" customFormat="1" ht="14.25" customHeight="1" x14ac:dyDescent="0.25">
      <c r="A165" s="24">
        <v>145</v>
      </c>
      <c r="B165" s="25" t="s">
        <v>159</v>
      </c>
      <c r="C165" s="24" t="s">
        <v>241</v>
      </c>
      <c r="D165" s="23">
        <v>0</v>
      </c>
      <c r="E165" s="23">
        <v>0</v>
      </c>
      <c r="F165" s="23">
        <v>0</v>
      </c>
      <c r="G165" s="23"/>
      <c r="H165" s="23"/>
      <c r="I165" s="28">
        <f t="shared" si="2"/>
        <v>0</v>
      </c>
      <c r="K165" s="30"/>
    </row>
    <row r="166" spans="1:11" s="29" customFormat="1" ht="14.25" customHeight="1" x14ac:dyDescent="0.25">
      <c r="A166" s="24">
        <v>146</v>
      </c>
      <c r="B166" s="25" t="s">
        <v>160</v>
      </c>
      <c r="C166" s="24" t="s">
        <v>242</v>
      </c>
      <c r="D166" s="23">
        <v>0</v>
      </c>
      <c r="E166" s="23">
        <v>0</v>
      </c>
      <c r="F166" s="23">
        <v>139995.20000000001</v>
      </c>
      <c r="G166" s="23"/>
      <c r="H166" s="23"/>
      <c r="I166" s="28">
        <f t="shared" si="2"/>
        <v>139995.20000000001</v>
      </c>
      <c r="K166" s="30"/>
    </row>
    <row r="167" spans="1:11" s="29" customFormat="1" ht="14.25" customHeight="1" x14ac:dyDescent="0.25">
      <c r="A167" s="24">
        <v>147</v>
      </c>
      <c r="B167" s="25" t="s">
        <v>161</v>
      </c>
      <c r="C167" s="24" t="s">
        <v>243</v>
      </c>
      <c r="D167" s="23">
        <v>0</v>
      </c>
      <c r="E167" s="23">
        <v>18585</v>
      </c>
      <c r="F167" s="23">
        <v>138240</v>
      </c>
      <c r="G167" s="23"/>
      <c r="H167" s="23"/>
      <c r="I167" s="28">
        <f t="shared" si="2"/>
        <v>156825</v>
      </c>
      <c r="K167" s="30"/>
    </row>
    <row r="168" spans="1:11" s="29" customFormat="1" ht="14.25" customHeight="1" x14ac:dyDescent="0.25">
      <c r="A168" s="24">
        <v>148</v>
      </c>
      <c r="B168" s="25" t="s">
        <v>162</v>
      </c>
      <c r="C168" s="24" t="s">
        <v>244</v>
      </c>
      <c r="D168" s="23">
        <v>0</v>
      </c>
      <c r="E168" s="23">
        <v>0</v>
      </c>
      <c r="F168" s="23"/>
      <c r="G168" s="23"/>
      <c r="H168" s="23"/>
      <c r="I168" s="28">
        <f t="shared" si="2"/>
        <v>0</v>
      </c>
      <c r="K168" s="30"/>
    </row>
    <row r="169" spans="1:11" s="29" customFormat="1" ht="14.25" customHeight="1" x14ac:dyDescent="0.25">
      <c r="A169" s="24">
        <v>149</v>
      </c>
      <c r="B169" s="25" t="s">
        <v>163</v>
      </c>
      <c r="C169" s="24" t="s">
        <v>245</v>
      </c>
      <c r="D169" s="23">
        <v>0</v>
      </c>
      <c r="E169" s="23"/>
      <c r="F169" s="23">
        <v>210875</v>
      </c>
      <c r="G169" s="23"/>
      <c r="H169" s="23"/>
      <c r="I169" s="28">
        <f t="shared" si="2"/>
        <v>210875</v>
      </c>
      <c r="K169" s="30"/>
    </row>
    <row r="170" spans="1:11" s="29" customFormat="1" ht="14.25" customHeight="1" x14ac:dyDescent="0.25">
      <c r="A170" s="24">
        <v>150</v>
      </c>
      <c r="B170" s="25" t="s">
        <v>164</v>
      </c>
      <c r="C170" s="24" t="s">
        <v>246</v>
      </c>
      <c r="D170" s="23">
        <v>0</v>
      </c>
      <c r="E170" s="23">
        <v>0</v>
      </c>
      <c r="F170" s="23">
        <v>0</v>
      </c>
      <c r="G170" s="23"/>
      <c r="H170" s="23"/>
      <c r="I170" s="28">
        <f t="shared" si="2"/>
        <v>0</v>
      </c>
      <c r="K170" s="30"/>
    </row>
    <row r="171" spans="1:11" s="29" customFormat="1" ht="14.25" customHeight="1" x14ac:dyDescent="0.25">
      <c r="A171" s="24">
        <v>151</v>
      </c>
      <c r="B171" s="25" t="s">
        <v>268</v>
      </c>
      <c r="C171" s="24" t="s">
        <v>186</v>
      </c>
      <c r="D171" s="23">
        <v>0</v>
      </c>
      <c r="E171" s="23">
        <v>0</v>
      </c>
      <c r="F171" s="23">
        <v>323554.75</v>
      </c>
      <c r="G171" s="23"/>
      <c r="H171" s="31"/>
      <c r="I171" s="28">
        <f t="shared" si="2"/>
        <v>323554.75</v>
      </c>
      <c r="K171" s="30"/>
    </row>
    <row r="172" spans="1:11" s="29" customFormat="1" ht="14.25" customHeight="1" x14ac:dyDescent="0.25">
      <c r="A172" s="24">
        <v>152</v>
      </c>
      <c r="B172" s="25" t="s">
        <v>165</v>
      </c>
      <c r="C172" s="24" t="s">
        <v>247</v>
      </c>
      <c r="D172" s="23">
        <v>0</v>
      </c>
      <c r="E172" s="23">
        <v>0</v>
      </c>
      <c r="F172" s="23">
        <v>54216</v>
      </c>
      <c r="G172" s="23"/>
      <c r="H172" s="31"/>
      <c r="I172" s="28">
        <f t="shared" si="2"/>
        <v>54216</v>
      </c>
      <c r="K172" s="30"/>
    </row>
    <row r="173" spans="1:11" s="29" customFormat="1" ht="14.25" customHeight="1" x14ac:dyDescent="0.25">
      <c r="A173" s="24">
        <v>153</v>
      </c>
      <c r="B173" s="25" t="s">
        <v>166</v>
      </c>
      <c r="C173" s="24" t="s">
        <v>248</v>
      </c>
      <c r="D173" s="23">
        <v>0</v>
      </c>
      <c r="E173" s="23">
        <v>0</v>
      </c>
      <c r="F173" s="23"/>
      <c r="G173" s="23"/>
      <c r="H173" s="31"/>
      <c r="I173" s="28">
        <f t="shared" si="2"/>
        <v>0</v>
      </c>
      <c r="K173" s="30"/>
    </row>
    <row r="174" spans="1:11" s="29" customFormat="1" ht="14.25" customHeight="1" x14ac:dyDescent="0.25">
      <c r="A174" s="24">
        <v>154</v>
      </c>
      <c r="B174" s="25" t="s">
        <v>167</v>
      </c>
      <c r="C174" s="24" t="s">
        <v>249</v>
      </c>
      <c r="D174" s="23">
        <v>0</v>
      </c>
      <c r="E174" s="23">
        <v>0</v>
      </c>
      <c r="F174" s="23"/>
      <c r="G174" s="23"/>
      <c r="H174" s="31"/>
      <c r="I174" s="28">
        <f t="shared" si="2"/>
        <v>0</v>
      </c>
      <c r="K174" s="30"/>
    </row>
    <row r="175" spans="1:11" s="29" customFormat="1" ht="14.25" customHeight="1" x14ac:dyDescent="0.25">
      <c r="A175" s="24">
        <v>155</v>
      </c>
      <c r="B175" s="25" t="s">
        <v>168</v>
      </c>
      <c r="C175" s="24" t="s">
        <v>250</v>
      </c>
      <c r="D175" s="23">
        <v>0</v>
      </c>
      <c r="E175" s="23">
        <v>0</v>
      </c>
      <c r="F175" s="23"/>
      <c r="G175" s="23"/>
      <c r="H175" s="31"/>
      <c r="I175" s="28">
        <f t="shared" si="2"/>
        <v>0</v>
      </c>
      <c r="K175" s="30"/>
    </row>
    <row r="176" spans="1:11" s="29" customFormat="1" ht="14.25" customHeight="1" x14ac:dyDescent="0.25">
      <c r="A176" s="24">
        <v>156</v>
      </c>
      <c r="B176" s="25" t="s">
        <v>259</v>
      </c>
      <c r="C176" s="24" t="s">
        <v>286</v>
      </c>
      <c r="D176" s="23"/>
      <c r="E176" s="23"/>
      <c r="F176" s="23"/>
      <c r="G176" s="23"/>
      <c r="H176" s="23">
        <v>19752</v>
      </c>
      <c r="I176" s="28">
        <f t="shared" si="2"/>
        <v>19752</v>
      </c>
      <c r="K176" s="30"/>
    </row>
    <row r="177" spans="1:11" s="29" customFormat="1" ht="14.25" customHeight="1" x14ac:dyDescent="0.25">
      <c r="A177" s="24">
        <v>157</v>
      </c>
      <c r="B177" s="25" t="s">
        <v>169</v>
      </c>
      <c r="C177" s="24" t="s">
        <v>251</v>
      </c>
      <c r="D177" s="23">
        <v>0</v>
      </c>
      <c r="E177" s="23">
        <v>0</v>
      </c>
      <c r="F177" s="23"/>
      <c r="G177" s="23"/>
      <c r="H177" s="31"/>
      <c r="I177" s="28">
        <f t="shared" si="2"/>
        <v>0</v>
      </c>
      <c r="K177" s="30"/>
    </row>
    <row r="178" spans="1:11" s="29" customFormat="1" ht="14.25" customHeight="1" x14ac:dyDescent="0.25">
      <c r="A178" s="24">
        <v>158</v>
      </c>
      <c r="B178" s="25" t="s">
        <v>170</v>
      </c>
      <c r="C178" s="24" t="s">
        <v>252</v>
      </c>
      <c r="D178" s="23">
        <v>0</v>
      </c>
      <c r="E178" s="23">
        <v>0</v>
      </c>
      <c r="F178" s="23">
        <f>(163925.6+140110)</f>
        <v>304035.59999999998</v>
      </c>
      <c r="G178" s="23">
        <v>674460</v>
      </c>
      <c r="H178" s="23">
        <f>(146000+158960)</f>
        <v>304960</v>
      </c>
      <c r="I178" s="28">
        <f t="shared" si="2"/>
        <v>1283455.6000000001</v>
      </c>
      <c r="K178" s="30"/>
    </row>
    <row r="179" spans="1:11" s="29" customFormat="1" ht="14.25" customHeight="1" x14ac:dyDescent="0.25">
      <c r="A179" s="24">
        <v>159</v>
      </c>
      <c r="B179" s="25" t="s">
        <v>254</v>
      </c>
      <c r="C179" s="24" t="s">
        <v>255</v>
      </c>
      <c r="D179" s="23">
        <v>0</v>
      </c>
      <c r="E179" s="41"/>
      <c r="F179" s="39"/>
      <c r="G179" s="39"/>
      <c r="H179" s="31"/>
      <c r="I179" s="28">
        <f t="shared" si="2"/>
        <v>0</v>
      </c>
      <c r="K179" s="30"/>
    </row>
    <row r="180" spans="1:11" s="29" customFormat="1" ht="14.25" customHeight="1" x14ac:dyDescent="0.25">
      <c r="A180" s="24">
        <v>160</v>
      </c>
      <c r="B180" s="25" t="s">
        <v>256</v>
      </c>
      <c r="C180" s="24" t="s">
        <v>257</v>
      </c>
      <c r="D180" s="27"/>
      <c r="E180" s="41"/>
      <c r="F180" s="39">
        <v>264000</v>
      </c>
      <c r="G180" s="39"/>
      <c r="H180" s="31"/>
      <c r="I180" s="28">
        <f t="shared" si="2"/>
        <v>264000</v>
      </c>
      <c r="K180" s="30"/>
    </row>
    <row r="181" spans="1:11" s="29" customFormat="1" ht="14.25" customHeight="1" x14ac:dyDescent="0.25">
      <c r="A181" s="24">
        <v>161</v>
      </c>
      <c r="B181" s="42" t="s">
        <v>260</v>
      </c>
      <c r="C181" s="24" t="s">
        <v>186</v>
      </c>
      <c r="D181" s="27"/>
      <c r="E181" s="41"/>
      <c r="F181" s="39"/>
      <c r="G181" s="39">
        <v>22000</v>
      </c>
      <c r="H181" s="23">
        <v>18000</v>
      </c>
      <c r="I181" s="28">
        <f t="shared" si="2"/>
        <v>40000</v>
      </c>
      <c r="K181" s="30"/>
    </row>
    <row r="182" spans="1:11" s="29" customFormat="1" ht="14.25" customHeight="1" x14ac:dyDescent="0.25">
      <c r="A182" s="24">
        <v>162</v>
      </c>
      <c r="B182" s="25" t="s">
        <v>261</v>
      </c>
      <c r="C182" s="24" t="s">
        <v>262</v>
      </c>
      <c r="D182" s="27"/>
      <c r="E182" s="41"/>
      <c r="F182" s="39"/>
      <c r="G182" s="39"/>
      <c r="H182" s="31"/>
      <c r="I182" s="28">
        <f t="shared" si="2"/>
        <v>0</v>
      </c>
      <c r="K182" s="30"/>
    </row>
    <row r="183" spans="1:11" s="29" customFormat="1" ht="14.25" customHeight="1" x14ac:dyDescent="0.25">
      <c r="A183" s="24">
        <v>163</v>
      </c>
      <c r="B183" s="25" t="s">
        <v>265</v>
      </c>
      <c r="C183" s="24" t="s">
        <v>266</v>
      </c>
      <c r="D183" s="27"/>
      <c r="E183" s="41"/>
      <c r="F183" s="39">
        <v>10030</v>
      </c>
      <c r="G183" s="39"/>
      <c r="H183" s="31"/>
      <c r="I183" s="28">
        <f t="shared" si="2"/>
        <v>10030</v>
      </c>
      <c r="K183" s="30"/>
    </row>
    <row r="184" spans="1:11" ht="37.5" customHeight="1" x14ac:dyDescent="0.3">
      <c r="A184" s="45" t="s">
        <v>5</v>
      </c>
      <c r="B184" s="46"/>
      <c r="C184" s="46"/>
      <c r="D184" s="17">
        <f t="shared" ref="D184:I184" si="3">SUM(D8:D183)</f>
        <v>19550135.360000003</v>
      </c>
      <c r="E184" s="18">
        <f t="shared" si="3"/>
        <v>1054881.1400000001</v>
      </c>
      <c r="F184" s="19">
        <f t="shared" si="3"/>
        <v>10568871.65</v>
      </c>
      <c r="G184" s="19">
        <f t="shared" si="3"/>
        <v>6545275.5600000015</v>
      </c>
      <c r="H184" s="17">
        <f t="shared" si="3"/>
        <v>7395683.6000000006</v>
      </c>
      <c r="I184" s="8">
        <f t="shared" si="3"/>
        <v>45114847.31000001</v>
      </c>
    </row>
    <row r="185" spans="1:11" x14ac:dyDescent="0.25">
      <c r="D185" s="16"/>
    </row>
    <row r="186" spans="1:11" ht="28.5" x14ac:dyDescent="0.45">
      <c r="A186" s="7"/>
      <c r="B186" s="6"/>
    </row>
    <row r="190" spans="1:11" ht="15.75" x14ac:dyDescent="0.25">
      <c r="B190" s="5" t="s">
        <v>4</v>
      </c>
      <c r="C190" s="1" t="s">
        <v>3</v>
      </c>
      <c r="E190" t="s">
        <v>2</v>
      </c>
    </row>
    <row r="191" spans="1:11" x14ac:dyDescent="0.25">
      <c r="A191" s="47"/>
      <c r="B191" s="47"/>
      <c r="C191" s="47"/>
      <c r="D191" s="47"/>
      <c r="E191" s="47"/>
      <c r="F191" s="47"/>
      <c r="G191" s="14"/>
      <c r="H191" s="14"/>
    </row>
    <row r="192" spans="1:11" x14ac:dyDescent="0.25">
      <c r="A192" s="47"/>
      <c r="B192" s="47"/>
      <c r="C192" s="47"/>
      <c r="D192" s="47"/>
      <c r="E192" s="47"/>
      <c r="F192" s="47"/>
      <c r="G192" s="14"/>
      <c r="H192" s="14"/>
    </row>
    <row r="193" spans="1:8" x14ac:dyDescent="0.25">
      <c r="A193" s="3"/>
      <c r="B193" s="4"/>
      <c r="C193" s="4"/>
      <c r="D193" s="48"/>
      <c r="E193" s="48"/>
      <c r="F193" s="48"/>
      <c r="G193" s="15"/>
      <c r="H193" s="15"/>
    </row>
    <row r="194" spans="1:8" x14ac:dyDescent="0.25">
      <c r="A194" s="3"/>
      <c r="B194" s="2" t="s">
        <v>1</v>
      </c>
      <c r="C194" s="2" t="s">
        <v>0</v>
      </c>
      <c r="D194" s="44" t="s">
        <v>258</v>
      </c>
      <c r="E194" s="44"/>
      <c r="F194" s="44"/>
      <c r="G194" s="1"/>
      <c r="H194" s="1"/>
    </row>
  </sheetData>
  <mergeCells count="4">
    <mergeCell ref="D194:F194"/>
    <mergeCell ref="A184:C184"/>
    <mergeCell ref="A191:F192"/>
    <mergeCell ref="D193:F193"/>
  </mergeCells>
  <pageMargins left="0.70866141732283472" right="0.70866141732283472" top="0.74803149606299213" bottom="0.74803149606299213" header="0.31496062992125984" footer="0.31496062992125984"/>
  <pageSetup scale="44" fitToHeight="0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DEUDA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Mayelin Mendez</dc:creator>
  <cp:lastModifiedBy>Mercedes A. Acevedo</cp:lastModifiedBy>
  <cp:lastPrinted>2023-01-10T13:40:05Z</cp:lastPrinted>
  <dcterms:created xsi:type="dcterms:W3CDTF">2022-04-28T15:08:26Z</dcterms:created>
  <dcterms:modified xsi:type="dcterms:W3CDTF">2023-01-10T13:41:11Z</dcterms:modified>
</cp:coreProperties>
</file>